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  <sheet name="Лист2" r:id="rId2" sheetId="2" state="visible"/>
    <sheet name="Лист3" r:id="rId3" sheetId="3" state="visible"/>
  </sheets>
  <definedNames>
    <definedName hidden="false" localSheetId="0" name="_xlnm.Print_Area">'Лист1'!$A$1:$S$327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<sst xmlns="http://schemas.openxmlformats.org/spreadsheetml/2006/main" xmlns:a="http://schemas.openxmlformats.org/drawingml/2006/main" xmlns:a15="http://schemas.microsoft.com/office/drawing/2012/main" xmlns:asvg="http://schemas.microsoft.com/office/drawing/2016/SVG/main" xmlns:c="http://schemas.openxmlformats.org/drawingml/2006/chart" xmlns:co="http://ncloudtech.com" xmlns:co-ooxml="http://ncloudtech.com/ooxml" xmlns:m="http://schemas.openxmlformats.org/officeDocument/2006/math" xmlns:mc="http://schemas.openxmlformats.org/markup-compatibility/2006" xmlns:o="urn:schemas-microsoft-com:office:office" xmlns:p="http://schemas.openxmlformats.org/presentationml/2006/main" xmlns:pic="http://schemas.openxmlformats.org/drawingml/2006/picture" xmlns:r="http://schemas.openxmlformats.org/officeDocument/2006/relationships" xmlns:s="http://schemas.openxmlformats.org/officeDocument/2006/sharedTypes" xmlns:sl="http://schemas.openxmlformats.org/schemaLibrary/2006/main" xmlns:v="urn:schemas-microsoft-com:vml" xmlns:w="http://schemas.openxmlformats.org/wordprocessingml/2006/main" xmlns:w14="http://schemas.microsoft.com/office/word/2010/wordml" xmlns:w15="http://schemas.microsoft.com/office/word/2012/wordml" xmlns:wp="http://schemas.openxmlformats.org/drawingml/2006/wordprocessingDrawing" xmlns:wpg="http://schemas.microsoft.com/office/word/2010/wordprocessingGroup" xmlns:wps="http://schemas.microsoft.com/office/word/2010/wordprocessingShape" xmlns:x="urn:schemas-microsoft-com:office:excel" xmlns:x14="http://schemas.microsoft.com/office/spreadsheetml/2009/9/main" xmlns:xdr="http://schemas.openxmlformats.org/drawingml/2006/spreadsheetDrawing" xmlns:xm="http://schemas.microsoft.com/office/excel/2006/main" mc:Ignorable="co co-ooxml w14 x14 w15">
  <si>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         "Согласовано"</t>
  </si>
  <si>
    <t xml:space="preserve">                                                                                                                                                                                                 "Утверждаю"</t>
  </si>
  <si>
    <t>Директор   школы    МОУ СОШ №</t>
  </si>
  <si>
    <r>
      <rPr>
        <color theme="1" tint="0"/>
        <sz val="10"/>
        <scheme val="minor"/>
      </rPr>
      <t xml:space="preserve">                                                                           Директор      ООО "Общепит-Н"</t>
    </r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</si>
  <si>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  </t>
    </r>
    <r>
      <rPr>
        <color theme="1" tint="0"/>
        <sz val="9"/>
        <scheme val="minor"/>
      </rPr>
      <t xml:space="preserve"> /</t>
    </r>
  </si>
  <si>
    <r>
      <t xml:space="preserve">                                  </t>
    </r>
    <r>
      <rPr>
        <color theme="1" tint="0"/>
        <sz val="10"/>
        <u val="single"/>
        <scheme val="minor"/>
      </rPr>
      <t xml:space="preserve">                       </t>
    </r>
    <r>
      <rPr>
        <color theme="1" tint="0"/>
        <sz val="10"/>
        <scheme val="minor"/>
      </rPr>
      <t xml:space="preserve"> / </t>
    </r>
    <r>
      <rPr>
        <color theme="1" tint="0"/>
        <sz val="10"/>
        <u val="single"/>
        <scheme val="minor"/>
      </rPr>
      <t xml:space="preserve">  Е.С.Сидельникова </t>
    </r>
    <r>
      <rPr>
        <color theme="1" tint="0"/>
        <sz val="10"/>
        <scheme val="minor"/>
      </rPr>
      <t>/</t>
    </r>
  </si>
  <si>
    <t xml:space="preserve">                      "___"____________  2025г</t>
  </si>
  <si>
    <r>
      <rPr>
        <color theme="1" tint="0"/>
        <sz val="10"/>
        <u val="single"/>
        <scheme val="minor"/>
      </rPr>
      <t>"01" января 2025г</t>
    </r>
  </si>
  <si>
    <t>МЕНЮ</t>
  </si>
  <si>
    <t>для школьных столовых</t>
  </si>
  <si>
    <t>( 12 лет и старше )</t>
  </si>
  <si>
    <t>День 1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</si>
  <si>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</si>
  <si>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</si>
  <si>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</si>
  <si>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</si>
  <si>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</si>
  <si>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</si>
  <si>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</si>
  <si>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</si>
  <si>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</si>
  <si>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</si>
  <si>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</si>
  <si>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</si>
  <si>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</si>
  <si>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</si>
  <si>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</si>
  <si>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</si>
  <si>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</si>
  <si>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</si>
  <si>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</si>
  <si>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</si>
  <si>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</si>
  <si>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</si>
  <si>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r>
      <rPr>
        <color rgb="000000" tint="0"/>
        <sz val="10"/>
        <scheme val="minor"/>
      </rPr>
      <t>250/10</t>
    </r>
  </si>
  <si>
    <t>2.</t>
  </si>
  <si>
    <t>Батон в/с</t>
  </si>
  <si>
    <t>3.</t>
  </si>
  <si>
    <t>Сыр    (порциями)</t>
  </si>
  <si>
    <t>4.</t>
  </si>
  <si>
    <t>Печенье</t>
  </si>
  <si>
    <t>5.</t>
  </si>
  <si>
    <t>Какао с молоком</t>
  </si>
  <si>
    <t>6.</t>
  </si>
  <si>
    <t>Ряженка</t>
  </si>
  <si>
    <t>Всего</t>
  </si>
  <si>
    <t>ОБЕД</t>
  </si>
  <si>
    <t>Салат из свеклы отварной</t>
  </si>
  <si>
    <t xml:space="preserve"> Суп картофельный с мясными фрикадельками.</t>
  </si>
  <si>
    <t>250/35</t>
  </si>
  <si>
    <t>Рагу из курицы</t>
  </si>
  <si>
    <t xml:space="preserve">Компот из сухофруктов </t>
  </si>
  <si>
    <t>Хлеб ржаной</t>
  </si>
  <si>
    <t xml:space="preserve">Хлеб пшеничный </t>
  </si>
  <si>
    <t>ИТОГО:</t>
  </si>
  <si>
    <t xml:space="preserve">                                                                                                                  "Утверждаю"</t>
  </si>
  <si>
    <r>
      <rPr>
        <color theme="1" tint="0"/>
        <sz val="10"/>
        <scheme val="minor"/>
      </rPr>
      <t>Директор      ООО "Общепит-Н"</t>
    </r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</si>
  <si>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 </t>
    </r>
    <r>
      <rPr>
        <color theme="1" tint="0"/>
        <sz val="9"/>
        <u val="single"/>
        <scheme val="minor"/>
      </rPr>
      <t xml:space="preserve">                                </t>
    </r>
    <r>
      <rPr>
        <color theme="1" tint="0"/>
        <sz val="9"/>
        <scheme val="minor"/>
      </rPr>
      <t xml:space="preserve">  /</t>
    </r>
  </si>
  <si>
    <r>
      <rPr>
        <color theme="1" tint="0"/>
        <sz val="10"/>
        <u val="single"/>
        <scheme val="minor"/>
      </rPr>
      <t xml:space="preserve">                              </t>
    </r>
    <r>
      <rPr>
        <color theme="1" tint="0"/>
        <sz val="10"/>
        <scheme val="minor"/>
      </rPr>
      <t xml:space="preserve"> /</t>
    </r>
    <r>
      <rPr>
        <color theme="1" tint="0"/>
        <sz val="10"/>
        <u val="single"/>
        <scheme val="minor"/>
      </rPr>
      <t xml:space="preserve"> Е.С. Сидельникова </t>
    </r>
    <r>
      <rPr>
        <color theme="1" tint="0"/>
        <sz val="10"/>
        <scheme val="minor"/>
      </rPr>
      <t>/</t>
    </r>
  </si>
  <si>
    <t>День 2</t>
  </si>
  <si>
    <t>Выход, г</t>
  </si>
  <si>
    <t xml:space="preserve"> Плов из курицы</t>
  </si>
  <si>
    <t>Хлеб пшеничный</t>
  </si>
  <si>
    <t>Чай с сахаром</t>
  </si>
  <si>
    <t>Снежок</t>
  </si>
  <si>
    <t>Салат из белокочанной капусты.</t>
  </si>
  <si>
    <t xml:space="preserve">Борщ из свежей капусты с картофелем  со сметаной </t>
  </si>
  <si>
    <t>Котлеты рыбные с маслом сливочным</t>
  </si>
  <si>
    <t>100/5</t>
  </si>
  <si>
    <t>Картофель и овощи, тушенные в соусе</t>
  </si>
  <si>
    <t>150/30</t>
  </si>
  <si>
    <t>Напиток  "Витошка"</t>
  </si>
  <si>
    <t>7.</t>
  </si>
  <si>
    <t xml:space="preserve">                                                                                     "Утверждаю"</t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</si>
  <si>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 </t>
    </r>
    <r>
      <rPr>
        <color theme="1" tint="0"/>
        <sz val="9"/>
        <scheme val="minor"/>
      </rPr>
      <t xml:space="preserve">  /</t>
    </r>
  </si>
  <si>
    <r>
      <rPr>
        <color theme="1" tint="0"/>
        <sz val="10"/>
        <u val="single"/>
        <scheme val="minor"/>
      </rPr>
      <t xml:space="preserve">                              </t>
    </r>
    <r>
      <rPr>
        <color theme="1" tint="0"/>
        <sz val="10"/>
        <scheme val="minor"/>
      </rPr>
      <t xml:space="preserve"> /</t>
    </r>
    <r>
      <rPr>
        <color theme="1" tint="0"/>
        <sz val="10"/>
        <u val="single"/>
        <scheme val="minor"/>
      </rPr>
      <t xml:space="preserve">  Е.С. Сидельникова </t>
    </r>
    <r>
      <rPr>
        <color theme="1" tint="0"/>
        <sz val="10"/>
        <scheme val="minor"/>
      </rPr>
      <t>/</t>
    </r>
  </si>
  <si>
    <t>День 3</t>
  </si>
  <si>
    <t xml:space="preserve"> Каша  жидкая молочная из манной крупы с маслом сливочным</t>
  </si>
  <si>
    <t>250/10</t>
  </si>
  <si>
    <t>яйцо вареное</t>
  </si>
  <si>
    <t>Хлеб пшеничный 1с.</t>
  </si>
  <si>
    <t>А, мкг</t>
  </si>
  <si>
    <t>В</t>
  </si>
  <si>
    <t xml:space="preserve"> Суп картофельный с клецками</t>
  </si>
  <si>
    <t>Шницель из говядины</t>
  </si>
  <si>
    <t xml:space="preserve"> Капуста тушеная</t>
  </si>
  <si>
    <t xml:space="preserve">                                                                                       "Утверждаю"</t>
  </si>
  <si>
    <r>
      <rPr>
        <color theme="1" tint="0"/>
        <sz val="9"/>
        <u val="single"/>
        <scheme val="minor"/>
      </rPr>
      <t xml:space="preserve">                             </t>
    </r>
    <r>
      <rPr>
        <color theme="1" tint="0"/>
        <sz val="9"/>
        <scheme val="minor"/>
      </rPr>
      <t xml:space="preserve">   /  </t>
    </r>
    <r>
      <rPr>
        <color theme="1" tint="0"/>
        <sz val="9"/>
        <u val="single"/>
        <scheme val="minor"/>
      </rPr>
      <t xml:space="preserve">                                </t>
    </r>
    <r>
      <rPr>
        <color theme="1" tint="0"/>
        <sz val="9"/>
        <scheme val="minor"/>
      </rPr>
      <t xml:space="preserve">   /</t>
    </r>
  </si>
  <si>
    <t xml:space="preserve">                               / Е.С. Сидельникова  /</t>
  </si>
  <si>
    <r>
      <t xml:space="preserve">                                                                                                                                                                   </t>
    </r>
    <r>
      <rPr>
        <color theme="1" tint="0"/>
        <sz val="10"/>
        <u val="single"/>
        <scheme val="minor"/>
      </rPr>
      <t xml:space="preserve"> "01" мая 2024г</t>
    </r>
  </si>
  <si>
    <t>День 4</t>
  </si>
  <si>
    <t>Щи из свежей капусты с картофелем со сметаной.</t>
  </si>
  <si>
    <t xml:space="preserve">Оладьи из говяжьей печени </t>
  </si>
  <si>
    <t>Каша гороховая отварная с маслом</t>
  </si>
  <si>
    <t>180/10</t>
  </si>
  <si>
    <t>Напиток апельсиновый</t>
  </si>
  <si>
    <t xml:space="preserve">                                                                                                  "Утверждаю"</t>
  </si>
  <si>
    <r>
      <t xml:space="preserve">  </t>
    </r>
    <r>
      <rPr>
        <color theme="1" tint="0"/>
        <sz val="10"/>
        <u val="single"/>
        <scheme val="minor"/>
      </rPr>
      <t xml:space="preserve">                             / Е.С. Сидельникова  </t>
    </r>
    <r>
      <rPr>
        <color theme="1" tint="0"/>
        <sz val="10"/>
        <scheme val="minor"/>
      </rPr>
      <t>/</t>
    </r>
  </si>
  <si>
    <t>День 5</t>
  </si>
  <si>
    <r>
      <rPr>
        <b val="false"/>
        <color theme="1" tint="0"/>
        <sz val="10"/>
        <scheme val="minor"/>
      </rPr>
      <t>294/330</t>
    </r>
  </si>
  <si>
    <t>Котлеты рубленные из кур, запеченные с соусом сметанным</t>
  </si>
  <si>
    <t>100/30</t>
  </si>
  <si>
    <t>Макаронные изделия отварные с маслом</t>
  </si>
  <si>
    <t>Кофейный напиток с молоком</t>
  </si>
  <si>
    <t xml:space="preserve"> Суп картофельный с бобовыми     (горох) </t>
  </si>
  <si>
    <t xml:space="preserve">                                                                                        "Утверждаю"</t>
  </si>
  <si>
    <t xml:space="preserve">                               / Е.С. Сидельникова /</t>
  </si>
  <si>
    <t>День 6</t>
  </si>
  <si>
    <r>
      <rPr>
        <color theme="1" tint="0"/>
        <sz val="10"/>
        <scheme val="minor"/>
      </rPr>
      <t>Омлет натуральный</t>
    </r>
  </si>
  <si>
    <t xml:space="preserve">Пряники </t>
  </si>
  <si>
    <t>Суп картофельный с макаронными изделиями ( вермишель )</t>
  </si>
  <si>
    <t>Рыба (морская), тушенная в томате с овощами</t>
  </si>
  <si>
    <t>Рис отварной</t>
  </si>
  <si>
    <t xml:space="preserve">Компот из смеси сухофруктов </t>
  </si>
  <si>
    <t xml:space="preserve">                                                                                          "Утверждаю"</t>
  </si>
  <si>
    <t>День 7</t>
  </si>
  <si>
    <t>Сырники из творога с  молоком сгущенным</t>
  </si>
  <si>
    <t>200/20</t>
  </si>
  <si>
    <t xml:space="preserve">Фрукт свежий, сезонный </t>
  </si>
  <si>
    <t xml:space="preserve"> Суп картофельный с  рисовой крупой</t>
  </si>
  <si>
    <t>Компот из кураги</t>
  </si>
  <si>
    <t xml:space="preserve">                                                                                         "Утверждаю"</t>
  </si>
  <si>
    <t>День 8</t>
  </si>
  <si>
    <t>Выход</t>
  </si>
  <si>
    <t>Каша вязкая молочная  геркулесовая с маслом сливочным</t>
  </si>
  <si>
    <t>Биточки из говядины</t>
  </si>
  <si>
    <t xml:space="preserve">Рагу из овощей </t>
  </si>
  <si>
    <t>День 9</t>
  </si>
  <si>
    <t xml:space="preserve"> Суп картофельный с бобовыми    (горох) </t>
  </si>
  <si>
    <t xml:space="preserve">                                                                                                "Утверждаю"</t>
  </si>
  <si>
    <t>День 10</t>
  </si>
  <si>
    <t>279/331</t>
  </si>
  <si>
    <t>Тефтели из говядины с  соусом</t>
  </si>
  <si>
    <t xml:space="preserve"> Каша гречневая рассыпчатая</t>
  </si>
  <si>
    <t xml:space="preserve">Чай с сахаром </t>
  </si>
  <si>
    <t xml:space="preserve"> Рассольник ленинградский</t>
  </si>
  <si>
    <t>Завтрак</t>
  </si>
  <si>
    <t>Средняя стоимость 1 дня</t>
  </si>
  <si>
    <t>Обед</t>
  </si>
  <si>
    <t>Норма</t>
  </si>
  <si>
    <t>38,5-46,2</t>
  </si>
  <si>
    <t>39,5-47,4</t>
  </si>
  <si>
    <t>167,5-201</t>
  </si>
  <si>
    <t>1175-1410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</si>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</sst>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" formatCode="0.0" numFmtId="1001"/>
    <numFmt co:extendedFormatCode="@" formatCode="@" numFmtId="1002"/>
    <numFmt co:extendedFormatCode="0.00" formatCode="0.00" numFmtId="1003"/>
    <numFmt co:extendedFormatCode="0" formatCode="0" numFmtId="1004"/>
    <numFmt co:extendedFormatCode="0.000" formatCode="0.000" numFmtId="1005"/>
    <numFmt co:extendedFormatCode="0.00;-0.00" formatCode="0.00;-0.00" numFmtId="1006"/>
  </numFmts>
  <fonts count="17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0"/>
      <scheme val="minor"/>
    </font>
    <font>
      <color theme="1" tint="0"/>
      <sz val="10"/>
      <scheme val="minor"/>
    </font>
    <font>
      <color theme="1" tint="0"/>
      <sz val="9"/>
      <scheme val="minor"/>
    </font>
    <font>
      <b val="true"/>
      <color theme="1" tint="0"/>
      <sz val="9"/>
      <scheme val="minor"/>
    </font>
    <font>
      <color theme="1" tint="0"/>
      <sz val="10"/>
      <u val="single"/>
      <scheme val="minor"/>
    </font>
    <font>
      <b val="true"/>
      <color theme="1" tint="0"/>
      <sz val="14"/>
      <u val="single"/>
      <scheme val="minor"/>
    </font>
    <font>
      <b val="true"/>
      <color theme="1" tint="0"/>
      <sz val="12"/>
      <u val="single"/>
      <scheme val="minor"/>
    </font>
    <font>
      <b val="true"/>
      <color theme="1" tint="0"/>
      <sz val="12"/>
      <scheme val="minor"/>
    </font>
    <font>
      <color rgb="000000" tint="0"/>
      <sz val="10"/>
      <scheme val="minor"/>
    </font>
    <font>
      <b val="true"/>
      <sz val="10"/>
      <scheme val="minor"/>
    </font>
    <font>
      <name val="Calibri"/>
      <sz val="11"/>
    </font>
    <font>
      <sz val="10"/>
      <scheme val="minor"/>
    </font>
    <font>
      <b val="false"/>
      <color theme="1" tint="0"/>
      <sz val="10"/>
      <scheme val="minor"/>
    </font>
    <font>
      <b val="true"/>
      <color theme="1" tint="0"/>
      <sz val="11"/>
      <scheme val="minor"/>
    </font>
    <font>
      <color rgb="FF0000" tint="0"/>
      <sz val="10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11">
    <border>
      <left style="none"/>
      <right style="none"/>
      <top style="none"/>
      <bottom style="none"/>
      <diagonal style="none"/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33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 vertical="distributed"/>
    </xf>
    <xf applyAlignment="true" applyFont="true" applyNumberFormat="true" borderId="0" fillId="0" fontId="2" numFmtId="1000" quotePrefix="false">
      <alignment horizontal="center" vertical="distributed"/>
    </xf>
    <xf applyAlignment="true" applyFont="true" applyNumberFormat="true" borderId="0" fillId="0" fontId="3" numFmtId="1000" quotePrefix="false">
      <alignment horizontal="left" vertical="distributed"/>
    </xf>
    <xf applyAlignment="true" applyFont="true" applyNumberFormat="true" borderId="0" fillId="0" fontId="4" numFmtId="1000" quotePrefix="false">
      <alignment horizontal="right" vertical="distributed"/>
    </xf>
    <xf applyAlignment="true" applyFont="true" applyNumberFormat="true" borderId="0" fillId="0" fontId="5" numFmtId="1000" quotePrefix="false">
      <alignment vertical="distributed"/>
    </xf>
    <xf applyAlignment="true" applyFont="true" applyNumberFormat="true" borderId="0" fillId="0" fontId="3" numFmtId="1001" quotePrefix="false">
      <alignment horizontal="left"/>
    </xf>
    <xf applyAlignment="true" applyFont="true" applyNumberFormat="true" borderId="0" fillId="0" fontId="4" numFmtId="1000" quotePrefix="false">
      <alignment vertical="distributed"/>
    </xf>
    <xf applyFont="true" applyNumberFormat="true" borderId="0" fillId="0" fontId="4" numFmtId="1000" quotePrefix="false"/>
    <xf applyAlignment="true" applyFont="true" applyNumberFormat="true" borderId="0" fillId="0" fontId="4" numFmtId="1002" quotePrefix="false">
      <alignment horizontal="left"/>
    </xf>
    <xf applyAlignment="true" applyFont="true" applyNumberFormat="true" borderId="0" fillId="0" fontId="3" numFmtId="1002" quotePrefix="false">
      <alignment horizontal="right" vertical="distributed"/>
    </xf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6" numFmtId="1000" quotePrefix="false">
      <alignment horizontal="right"/>
    </xf>
    <xf applyAlignment="true" applyFont="true" applyNumberFormat="true" borderId="0" fillId="0" fontId="7" numFmtId="1000" quotePrefix="false">
      <alignment horizontal="center" vertical="distributed"/>
    </xf>
    <xf applyAlignment="true" applyFont="true" applyNumberFormat="true" borderId="0" fillId="0" fontId="8" numFmtId="1000" quotePrefix="false">
      <alignment horizontal="center" vertical="distributed"/>
    </xf>
    <xf applyAlignment="true" applyBorder="true" applyFont="true" applyNumberFormat="true" borderId="1" fillId="0" fontId="8" numFmtId="1000" quotePrefix="false">
      <alignment horizontal="center" vertical="center"/>
    </xf>
    <xf applyAlignment="true" applyBorder="true" applyFont="true" applyNumberFormat="true" borderId="2" fillId="0" fontId="9" numFmtId="1000" quotePrefix="false">
      <alignment horizontal="left" vertical="center"/>
    </xf>
    <xf applyAlignment="true" applyBorder="true" applyFont="true" applyNumberFormat="true" borderId="3" fillId="0" fontId="9" numFmtId="1000" quotePrefix="false">
      <alignment horizontal="left" vertical="center"/>
    </xf>
    <xf applyAlignment="true" applyBorder="true" applyFont="true" applyNumberFormat="true" borderId="4" fillId="0" fontId="9" numFmtId="1000" quotePrefix="false">
      <alignment horizontal="left" vertical="center"/>
    </xf>
    <xf applyAlignment="true" applyBorder="true" applyFont="true" applyNumberFormat="true" borderId="5" fillId="0" fontId="9" numFmtId="1000" quotePrefix="false">
      <alignment horizontal="center"/>
    </xf>
    <xf applyAlignment="true" applyBorder="true" applyFont="true" applyNumberFormat="true" borderId="6" fillId="0" fontId="9" numFmtId="1000" quotePrefix="false">
      <alignment horizontal="center"/>
    </xf>
    <xf applyAlignment="true" applyBorder="true" applyFont="true" applyNumberFormat="true" borderId="7" fillId="0" fontId="9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center" vertical="center"/>
    </xf>
    <xf applyAlignment="true" applyBorder="true" applyFill="true" applyFont="true" applyNumberFormat="true" borderId="5" fillId="2" fontId="2" numFmtId="1000" quotePrefix="false">
      <alignment horizontal="center" vertical="center"/>
    </xf>
    <xf applyBorder="true" applyFont="true" applyNumberFormat="true" borderId="5" fillId="0" fontId="2" numFmtId="1000" quotePrefix="false"/>
    <xf applyAlignment="true" applyBorder="true" applyFont="true" applyNumberFormat="true" borderId="5" fillId="0" fontId="2" numFmtId="1000" quotePrefix="false">
      <alignment vertical="center"/>
    </xf>
    <xf applyAlignment="true" applyBorder="true" applyFont="true" applyNumberFormat="true" borderId="6" fillId="0" fontId="2" numFmtId="1000" quotePrefix="false">
      <alignment horizontal="center" vertical="center"/>
    </xf>
    <xf applyAlignment="true" applyBorder="true" applyFont="true" applyNumberFormat="true" borderId="7" fillId="0" fontId="2" numFmtId="1000" quotePrefix="false">
      <alignment horizontal="center" vertical="center"/>
    </xf>
    <xf applyAlignment="true" applyBorder="true" applyFont="true" applyNumberFormat="true" borderId="8" fillId="0" fontId="2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 vertical="center"/>
    </xf>
    <xf applyAlignment="true" applyBorder="true" applyFill="true" applyFont="true" applyNumberFormat="true" borderId="8" fillId="2" fontId="2" numFmtId="1000" quotePrefix="false">
      <alignment horizontal="center" vertic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ill="true" applyFont="true" applyNumberFormat="true" borderId="5" fillId="2" fontId="3" numFmtId="1000" quotePrefix="false">
      <alignment horizontal="center"/>
    </xf>
    <xf applyAlignment="true" applyBorder="true" applyFont="true" applyNumberFormat="true" borderId="5" fillId="0" fontId="10" numFmtId="1000" quotePrefix="false">
      <alignment horizontal="center"/>
    </xf>
    <xf applyAlignment="true" applyBorder="true" applyFill="true" applyFont="true" applyNumberFormat="true" borderId="5" fillId="2" fontId="10" numFmtId="1000" quotePrefix="false">
      <alignment horizontal="left" vertical="center" wrapText="true"/>
    </xf>
    <xf applyAlignment="true" applyBorder="true" applyFill="true" applyFont="true" applyNumberFormat="true" borderId="5" fillId="2" fontId="10" numFmtId="1003" quotePrefix="false">
      <alignment horizontal="center"/>
    </xf>
    <xf applyAlignment="true" applyBorder="true" applyFill="true" applyFont="true" applyNumberFormat="true" borderId="5" fillId="2" fontId="10" numFmtId="1000" quotePrefix="false">
      <alignment horizontal="center"/>
    </xf>
    <xf applyAlignment="true" applyBorder="true" applyFill="true" applyFont="true" applyNumberFormat="true" borderId="5" fillId="2" fontId="3" numFmtId="1003" quotePrefix="false">
      <alignment horizontal="center"/>
    </xf>
    <xf applyAlignment="true" applyFont="true" applyNumberFormat="true" borderId="0" fillId="0" fontId="3" numFmtId="1001" quotePrefix="false">
      <alignment horizontal="center"/>
    </xf>
    <xf applyAlignment="true" applyBorder="true" applyFont="true" applyNumberFormat="true" borderId="5" fillId="0" fontId="3" numFmtId="1000" quotePrefix="false">
      <alignment horizontal="center"/>
    </xf>
    <xf applyBorder="true" applyFont="true" applyNumberFormat="true" borderId="5" fillId="0" fontId="3" numFmtId="1000" quotePrefix="false"/>
    <xf applyAlignment="true" applyBorder="true" applyFont="true" applyNumberFormat="true" borderId="5" fillId="0" fontId="3" numFmtId="1003" quotePrefix="false">
      <alignment horizontal="center"/>
    </xf>
    <xf applyAlignment="true" applyBorder="true" applyFont="true" applyNumberFormat="true" borderId="5" fillId="0" fontId="3" numFmtId="1004" quotePrefix="false">
      <alignment horizontal="center"/>
    </xf>
    <xf applyAlignment="true" applyBorder="true" applyFont="true" applyNumberFormat="true" borderId="5" fillId="0" fontId="3" numFmtId="1000" quotePrefix="false">
      <alignment horizontal="center" wrapText="true"/>
    </xf>
    <xf applyAlignment="true" applyBorder="true" applyFill="true" applyFont="true" applyNumberFormat="true" borderId="5" fillId="2" fontId="3" numFmtId="1004" quotePrefix="false">
      <alignment horizontal="center"/>
    </xf>
    <xf applyBorder="true" applyFill="true" applyFont="true" applyNumberFormat="true" borderId="5" fillId="2" fontId="3" numFmtId="1003" quotePrefix="false"/>
    <xf applyBorder="true" applyFill="true" applyFont="true" applyNumberFormat="true" borderId="5" fillId="2" fontId="3" numFmtId="1000" quotePrefix="false"/>
    <xf applyAlignment="true" applyBorder="true" applyFill="true" applyFont="true" applyNumberFormat="true" borderId="5" fillId="2" fontId="3" numFmtId="1000" quotePrefix="false">
      <alignment horizontal="center" vertical="bottom"/>
    </xf>
    <xf applyAlignment="true" applyBorder="true" applyFill="true" applyFont="true" applyNumberFormat="true" borderId="5" fillId="2" fontId="3" numFmtId="1001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5" fillId="0" fontId="11" numFmtId="1000" quotePrefix="false">
      <alignment horizontal="center" vertical="center"/>
    </xf>
    <xf applyAlignment="true" applyBorder="true" applyFont="true" applyNumberFormat="true" borderId="5" fillId="0" fontId="2" numFmtId="1003" quotePrefix="false">
      <alignment horizontal="center" vertical="center"/>
    </xf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3" numFmtId="1000" quotePrefix="false">
      <alignment horizontal="center"/>
    </xf>
    <xf applyAlignment="true" applyBorder="true" applyFont="true" applyNumberFormat="true" borderId="5" fillId="0" fontId="3" numFmtId="1000" quotePrefix="false">
      <alignment horizontal="left" wrapText="true"/>
    </xf>
    <xf applyAlignment="true" applyBorder="true" applyFont="true" applyNumberFormat="true" borderId="5" fillId="0" fontId="3" numFmtId="1003" quotePrefix="false">
      <alignment horizontal="center" wrapText="true"/>
    </xf>
    <xf applyAlignment="true" applyBorder="true" applyFont="true" applyNumberFormat="true" borderId="5" fillId="0" fontId="3" numFmtId="1000" quotePrefix="false">
      <alignment wrapText="true"/>
    </xf>
    <xf applyBorder="true" applyFont="true" applyNumberFormat="true" borderId="5" fillId="0" fontId="3" numFmtId="1003" quotePrefix="false"/>
    <xf applyAlignment="true" applyBorder="true" applyFill="true" applyFont="true" applyNumberFormat="true" borderId="5" fillId="2" fontId="11" numFmtId="1000" quotePrefix="false">
      <alignment horizontal="center"/>
    </xf>
    <xf applyAlignment="true" applyBorder="true" applyFill="true" applyFont="true" applyNumberFormat="true" borderId="5" fillId="2" fontId="11" numFmtId="1003" quotePrefix="false">
      <alignment horizontal="center"/>
    </xf>
    <xf applyAlignment="true" applyBorder="true" applyFont="true" applyNumberFormat="true" borderId="5" fillId="0" fontId="2" numFmtId="1000" quotePrefix="false">
      <alignment horizontal="right"/>
    </xf>
    <xf applyAlignment="true" applyBorder="true" applyFont="true" applyNumberFormat="true" borderId="6" fillId="0" fontId="2" numFmtId="1000" quotePrefix="false">
      <alignment horizontal="right"/>
    </xf>
    <xf applyAlignment="true" applyBorder="true" applyFont="true" applyNumberFormat="true" borderId="7" fillId="0" fontId="2" numFmtId="1000" quotePrefix="false">
      <alignment horizontal="right"/>
    </xf>
    <xf applyAlignment="true" applyBorder="true" applyFont="true" applyNumberFormat="true" borderId="5" fillId="0" fontId="2" numFmtId="1003" quotePrefix="false">
      <alignment horizontal="center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3" quotePrefix="false">
      <alignment horizontal="center"/>
    </xf>
    <xf applyFont="true" applyNumberFormat="true" borderId="0" fillId="0" fontId="3" numFmtId="1003" quotePrefix="false"/>
    <xf applyAlignment="true" applyFont="true" applyNumberFormat="true" borderId="0" fillId="0" fontId="2" numFmtId="1001" quotePrefix="false">
      <alignment horizontal="center"/>
    </xf>
    <xf applyFont="true" applyNumberFormat="true" borderId="0" fillId="0" fontId="3" numFmtId="1000" quotePrefix="false"/>
    <xf applyAlignment="true" applyFont="true" applyNumberFormat="true" borderId="0" fillId="0" fontId="2" numFmtId="1003" quotePrefix="false">
      <alignment horizontal="left"/>
    </xf>
    <xf applyAlignment="true" applyFont="true" applyNumberFormat="true" borderId="0" fillId="0" fontId="3" numFmtId="1003" quotePrefix="false">
      <alignment horizontal="right"/>
    </xf>
    <xf applyAlignment="true" applyFont="true" applyNumberFormat="true" borderId="0" fillId="0" fontId="6" numFmtId="1003" quotePrefix="false">
      <alignment horizontal="righ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Alignment="true" applyBorder="true" applyFont="true" applyNumberFormat="true" borderId="7" fillId="0" fontId="9" numFmtId="1000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5" fillId="0" fontId="11" numFmtId="1000" quotePrefix="false">
      <alignment horizontal="center"/>
    </xf>
    <xf applyFont="true" borderId="0" fillId="0" fontId="12" quotePrefix="false"/>
    <xf applyAlignment="true" applyBorder="true" applyFont="true" applyNumberFormat="true" borderId="5" fillId="0" fontId="3" numFmtId="1000" quotePrefix="false">
      <alignment horizontal="left"/>
    </xf>
    <xf applyBorder="true" applyFont="true" applyNumberFormat="true" borderId="5" fillId="0" fontId="1" numFmtId="1003" quotePrefix="false"/>
    <xf applyAlignment="true" applyBorder="true" applyFill="true" applyFont="true" applyNumberFormat="true" borderId="5" fillId="2" fontId="3" numFmtId="1000" quotePrefix="false">
      <alignment wrapText="true"/>
    </xf>
    <xf applyBorder="true" applyFont="true" applyNumberFormat="true" borderId="5" fillId="0" fontId="1" numFmtId="1000" quotePrefix="false"/>
    <xf applyAlignment="true" applyBorder="true" applyFont="true" applyNumberFormat="true" borderId="5" fillId="0" fontId="11" numFmtId="1003" quotePrefix="false">
      <alignment horizontal="center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3" quotePrefix="false">
      <alignment horizontal="right"/>
    </xf>
    <xf applyFont="true" applyNumberFormat="true" borderId="0" fillId="0" fontId="2" numFmtId="1003" quotePrefix="false"/>
    <xf applyAlignment="true" applyBorder="true" applyFont="true" applyNumberFormat="true" borderId="5" fillId="0" fontId="3" numFmtId="1000" quotePrefix="false">
      <alignment horizontal="center" vertical="center" wrapText="true"/>
    </xf>
    <xf applyBorder="true" applyFont="true" applyNumberFormat="true" borderId="5" fillId="0" fontId="3" numFmtId="1001" quotePrefix="false"/>
    <xf applyAlignment="true" applyBorder="true" applyFont="true" applyNumberFormat="true" borderId="9" fillId="0" fontId="9" numFmtId="1000" quotePrefix="false">
      <alignment horizontal="center"/>
    </xf>
    <xf applyAlignment="true" applyBorder="true" applyFont="true" applyNumberFormat="true" borderId="10" fillId="0" fontId="9" numFmtId="1000" quotePrefix="false">
      <alignment horizontal="center"/>
    </xf>
    <xf applyAlignment="true" applyBorder="true" applyFont="true" applyNumberFormat="true" borderId="5" fillId="0" fontId="13" numFmtId="1000" quotePrefix="false">
      <alignment horizontal="center"/>
    </xf>
    <xf applyAlignment="true" applyBorder="true" applyFont="true" applyNumberFormat="true" borderId="5" fillId="0" fontId="13" numFmtId="1000" quotePrefix="false">
      <alignment wrapText="true"/>
    </xf>
    <xf applyAlignment="true" applyBorder="true" applyFill="true" applyFont="true" applyNumberFormat="true" borderId="5" fillId="2" fontId="13" numFmtId="1000" quotePrefix="false">
      <alignment horizontal="center"/>
    </xf>
    <xf applyAlignment="true" applyBorder="true" applyFont="true" applyNumberFormat="true" borderId="5" fillId="0" fontId="13" numFmtId="1003" quotePrefix="false">
      <alignment horizontal="center"/>
    </xf>
    <xf applyBorder="true" applyFont="true" applyNumberFormat="true" borderId="5" fillId="0" fontId="13" numFmtId="1003" quotePrefix="false"/>
    <xf applyAlignment="true" applyFont="true" applyNumberFormat="true" borderId="0" fillId="0" fontId="3" numFmtId="1001" quotePrefix="false">
      <alignment horizontal="right"/>
    </xf>
    <xf applyAlignment="true" applyFont="true" applyNumberFormat="true" borderId="0" fillId="0" fontId="6" numFmtId="1001" quotePrefix="false">
      <alignment horizontal="right"/>
    </xf>
    <xf applyAlignment="true" applyBorder="true" applyFont="true" applyNumberFormat="true" borderId="5" fillId="0" fontId="10" numFmtId="1000" quotePrefix="false">
      <alignment horizontal="center" wrapText="true"/>
    </xf>
    <xf applyAlignment="true" applyBorder="true" applyFont="true" applyNumberFormat="true" borderId="5" fillId="0" fontId="3" numFmtId="1000" quotePrefix="false">
      <alignment horizontal="center" vertical="center"/>
    </xf>
    <xf applyAlignment="true" applyBorder="true" applyFont="true" applyNumberFormat="true" borderId="5" fillId="0" fontId="3" numFmtId="1000" quotePrefix="false">
      <alignment horizontal="left" vertical="center"/>
    </xf>
    <xf applyAlignment="true" applyBorder="true" applyFill="true" applyFont="true" applyNumberFormat="true" borderId="5" fillId="2" fontId="3" numFmtId="1000" quotePrefix="false">
      <alignment horizontal="left" wrapText="true"/>
    </xf>
    <xf applyAlignment="true" applyBorder="true" applyFont="true" applyNumberFormat="true" borderId="5" fillId="0" fontId="1" numFmtId="1003" quotePrefix="false">
      <alignment horizontal="center"/>
    </xf>
    <xf applyAlignment="true" applyBorder="true" applyFont="true" applyNumberFormat="true" borderId="5" fillId="0" fontId="1" numFmtId="1004" quotePrefix="false">
      <alignment horizontal="center"/>
    </xf>
    <xf applyAlignment="true" applyFont="true" applyNumberFormat="true" borderId="0" fillId="0" fontId="2" numFmtId="1005" quotePrefix="false">
      <alignment horizontal="center"/>
    </xf>
    <xf applyAlignment="true" applyBorder="true" applyFont="true" applyNumberFormat="true" borderId="5" fillId="0" fontId="14" numFmtId="1000" quotePrefix="false">
      <alignment horizontal="center" vertical="center" wrapText="true"/>
    </xf>
    <xf applyAlignment="true" applyBorder="true" applyFill="true" applyFont="true" applyNumberFormat="true" borderId="5" fillId="2" fontId="3" numFmtId="1000" quotePrefix="false">
      <alignment horizontal="center" vertical="center"/>
    </xf>
    <xf applyAlignment="true" applyBorder="true" applyFill="true" applyFont="true" applyNumberFormat="true" borderId="5" fillId="2" fontId="3" numFmtId="1000" quotePrefix="false">
      <alignment horizontal="left" vertical="center" wrapText="true"/>
    </xf>
    <xf applyAlignment="true" applyBorder="true" applyFont="true" applyNumberFormat="true" borderId="5" fillId="0" fontId="3" numFmtId="1006" quotePrefix="false">
      <alignment horizontal="center"/>
    </xf>
    <xf applyAlignment="true" applyBorder="true" applyFont="true" applyNumberFormat="true" borderId="5" fillId="0" fontId="2" numFmtId="1004" quotePrefix="false">
      <alignment horizontal="center"/>
    </xf>
    <xf applyAlignment="true" applyBorder="true" applyFont="true" applyNumberFormat="true" borderId="5" fillId="0" fontId="3" numFmtId="1001" quotePrefix="false">
      <alignment horizontal="center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2" quotePrefix="false">
      <alignment horizontal="left" vertical="center"/>
    </xf>
    <xf applyAlignment="true" applyBorder="true" applyFill="true" applyFont="true" applyNumberFormat="true" borderId="5" fillId="2" fontId="3" numFmtId="1000" quotePrefix="false">
      <alignment horizontal="center" wrapText="true"/>
    </xf>
    <xf applyAlignment="true" applyBorder="true" applyFill="true" applyFont="true" applyNumberFormat="true" borderId="5" fillId="2" fontId="3" numFmtId="1000" quotePrefix="false">
      <alignment horizontal="left"/>
    </xf>
    <xf applyBorder="true" applyFill="true" applyFont="true" applyNumberFormat="true" borderId="5" fillId="2" fontId="1" numFmtId="1000" quotePrefix="false"/>
    <xf applyAlignment="true" applyBorder="true" applyFont="true" applyNumberFormat="true" borderId="5" fillId="0" fontId="3" numFmtId="1000" quotePrefix="false">
      <alignment horizontal="center" vertical="bottom"/>
    </xf>
    <xf applyAlignment="true" applyFont="true" applyNumberFormat="true" borderId="0" fillId="0" fontId="15" numFmtId="1000" quotePrefix="false">
      <alignment horizontal="right"/>
    </xf>
    <xf applyAlignment="true" applyFont="true" applyNumberFormat="true" borderId="0" fillId="0" fontId="15" numFmtId="1003" quotePrefix="false">
      <alignment horizontal="center"/>
    </xf>
    <xf applyAlignment="true" applyFont="true" applyNumberFormat="true" borderId="0" fillId="0" fontId="15" numFmtId="1000" quotePrefix="false">
      <alignment horizontal="center"/>
    </xf>
    <xf applyAlignment="true" applyBorder="true" applyFont="true" applyNumberFormat="true" borderId="2" fillId="0" fontId="9" numFmtId="1000" quotePrefix="false">
      <alignment horizontal="left"/>
    </xf>
    <xf applyAlignment="true" applyBorder="true" applyFont="true" applyNumberFormat="true" borderId="3" fillId="0" fontId="9" numFmtId="1000" quotePrefix="false">
      <alignment horizontal="lef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ill="true" applyFont="true" applyNumberFormat="true" borderId="5" fillId="2" fontId="9" numFmtId="1000" quotePrefix="false">
      <alignment horizontal="left"/>
    </xf>
    <xf applyAlignment="true" applyBorder="true" applyFill="true" applyFont="true" applyNumberFormat="true" borderId="6" fillId="2" fontId="9" numFmtId="1000" quotePrefix="false">
      <alignment horizontal="left"/>
    </xf>
    <xf applyAlignment="true" applyBorder="true" applyFill="true" applyFont="true" applyNumberFormat="true" borderId="7" fillId="2" fontId="9" numFmtId="1000" quotePrefix="false">
      <alignment horizontal="left"/>
    </xf>
    <xf applyAlignment="true" applyBorder="true" applyFill="true" applyFont="true" applyNumberFormat="true" borderId="5" fillId="2" fontId="3" numFmtId="1006" quotePrefix="false">
      <alignment horizontal="center"/>
    </xf>
    <xf applyAlignment="true" applyFont="true" applyNumberFormat="true" borderId="0" fillId="0" fontId="3" numFmtId="1003" quotePrefix="false">
      <alignment horizontal="center"/>
    </xf>
    <xf applyFont="true" applyNumberFormat="true" borderId="0" fillId="0" fontId="1" numFmtId="1003" quotePrefix="false"/>
    <xf applyAlignment="true" applyBorder="true" applyFont="true" applyNumberFormat="true" borderId="5" fillId="0" fontId="16" numFmtId="1003" quotePrefix="false">
      <alignment horizontal="center"/>
    </xf>
    <xf applyAlignment="true" applyBorder="true" applyFont="true" applyNumberFormat="true" borderId="5" fillId="0" fontId="1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W32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6.42578146740498"/>
    <col customWidth="true" max="2" min="2" outlineLevel="0" width="5.00000016916618"/>
    <col customWidth="true" max="3" min="3" outlineLevel="0" width="43.4257816365712"/>
    <col customWidth="true" max="4" min="4" outlineLevel="0" width="8"/>
    <col customWidth="true" max="5" min="5" outlineLevel="0" width="9.71093728722066"/>
    <col customWidth="true" max="6" min="6" outlineLevel="0" width="9.14062530925693"/>
    <col customWidth="true" max="7" min="7" outlineLevel="0" width="8.14062514009074"/>
    <col customWidth="true" max="8" min="8" outlineLevel="0" width="9.14062530925693"/>
    <col customWidth="true" max="9" min="9" outlineLevel="0" width="8.28515598898187"/>
    <col customWidth="true" hidden="true" max="10" min="10" outlineLevel="0" width="2.28515632731423"/>
    <col customWidth="true" max="12" min="11" outlineLevel="0" width="7.14062497092456"/>
    <col customWidth="true" max="13" min="13" outlineLevel="0" width="7.42578095990643"/>
    <col customWidth="true" max="14" min="14" outlineLevel="0" width="7.14062497092456"/>
    <col customWidth="true" max="15" min="15" outlineLevel="0" width="6.28515632731423"/>
    <col customWidth="true" max="16" min="16" outlineLevel="0" width="6.42578146740498"/>
    <col customWidth="true" max="17" min="17" outlineLevel="0" width="5.71093728722066"/>
    <col customWidth="true" max="18" min="18" outlineLevel="0" width="7.14062497092456"/>
    <col customWidth="true" max="19" min="19" outlineLevel="0" width="3.85546881277651"/>
    <col customWidth="true" max="21" min="21" outlineLevel="0" width="15.4257809599064"/>
    <col customWidth="true" max="35" min="35" outlineLevel="0" width="5.14062497092456"/>
  </cols>
  <sheetData>
    <row customHeight="true" ht="20.25" outlineLevel="0" r="1">
      <c r="A1" s="1" t="s">
        <v>0</v>
      </c>
      <c r="B1" s="1" t="s"/>
      <c r="C1" s="1" t="s"/>
      <c r="D1" s="2" t="s">
        <v>1</v>
      </c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</row>
    <row customHeight="true" ht="15" outlineLevel="0" r="2">
      <c r="A2" s="3" t="s">
        <v>2</v>
      </c>
      <c r="B2" s="3" t="s"/>
      <c r="C2" s="3" t="s"/>
      <c r="D2" s="4" t="n"/>
      <c r="E2" s="4" t="s"/>
      <c r="F2" s="4" t="s"/>
      <c r="G2" s="4" t="s"/>
      <c r="H2" s="4" t="s"/>
      <c r="I2" s="4" t="s"/>
      <c r="J2" s="5" t="n"/>
      <c r="K2" s="6" t="s">
        <v>3</v>
      </c>
      <c r="L2" s="6" t="s"/>
      <c r="M2" s="6" t="s"/>
      <c r="N2" s="6" t="s"/>
      <c r="O2" s="6" t="s"/>
      <c r="P2" s="6" t="s"/>
      <c r="Q2" s="6" t="s"/>
      <c r="R2" s="6" t="s"/>
      <c r="S2" s="6" t="s"/>
      <c r="T2" s="6" t="s"/>
    </row>
    <row customHeight="true" hidden="true" ht="15" outlineLevel="0" r="3">
      <c r="A3" s="7" t="n"/>
      <c r="B3" s="7" t="n"/>
      <c r="C3" s="7" t="n"/>
      <c r="D3" s="7" t="n"/>
      <c r="E3" s="7" t="n"/>
      <c r="F3" s="7" t="n"/>
      <c r="G3" s="7" t="n"/>
      <c r="H3" s="7" t="n"/>
      <c r="I3" s="7" t="n"/>
      <c r="J3" s="5" t="n"/>
      <c r="K3" s="8" t="n"/>
      <c r="L3" s="8" t="n"/>
      <c r="M3" s="8" t="n"/>
      <c r="N3" s="8" t="n"/>
      <c r="O3" s="8" t="n"/>
      <c r="P3" s="8" t="n"/>
      <c r="Q3" s="8" t="n"/>
      <c r="R3" s="8" t="n"/>
    </row>
    <row customHeight="true" ht="15" outlineLevel="0" r="4">
      <c r="A4" s="9" t="s">
        <v>4</v>
      </c>
      <c r="B4" s="9" t="s"/>
      <c r="C4" s="9" t="s"/>
      <c r="D4" s="10" t="s">
        <v>5</v>
      </c>
      <c r="E4" s="10" t="s"/>
      <c r="F4" s="10" t="s"/>
      <c r="G4" s="10" t="s"/>
      <c r="H4" s="10" t="s"/>
      <c r="I4" s="10" t="s"/>
      <c r="J4" s="10" t="s"/>
      <c r="K4" s="10" t="s"/>
      <c r="L4" s="10" t="s"/>
      <c r="M4" s="10" t="s"/>
      <c r="N4" s="10" t="s"/>
      <c r="O4" s="10" t="s"/>
      <c r="P4" s="10" t="s"/>
      <c r="Q4" s="10" t="s"/>
      <c r="R4" s="10" t="s"/>
    </row>
    <row customHeight="true" ht="15" outlineLevel="0" r="5">
      <c r="A5" s="11" t="s">
        <v>6</v>
      </c>
      <c r="B5" s="11" t="s"/>
      <c r="C5" s="11" t="s"/>
      <c r="D5" s="12" t="n"/>
      <c r="E5" s="12" t="s"/>
      <c r="F5" s="12" t="s"/>
      <c r="G5" s="13" t="s">
        <v>7</v>
      </c>
      <c r="H5" s="13" t="s"/>
      <c r="I5" s="13" t="s"/>
      <c r="J5" s="13" t="s"/>
      <c r="K5" s="13" t="s"/>
      <c r="L5" s="13" t="s"/>
      <c r="M5" s="13" t="s"/>
      <c r="N5" s="13" t="s"/>
      <c r="O5" s="13" t="s"/>
      <c r="P5" s="13" t="s"/>
      <c r="Q5" s="13" t="s"/>
      <c r="R5" s="13" t="s"/>
    </row>
    <row customHeight="true" ht="18" outlineLevel="0" r="6">
      <c r="A6" s="14" t="s">
        <v>8</v>
      </c>
      <c r="B6" s="14" t="s"/>
      <c r="C6" s="14" t="s"/>
      <c r="D6" s="14" t="s"/>
      <c r="E6" s="14" t="s"/>
      <c r="F6" s="14" t="s"/>
      <c r="G6" s="14" t="s"/>
      <c r="H6" s="14" t="s"/>
      <c r="I6" s="14" t="s"/>
      <c r="J6" s="14" t="s"/>
      <c r="K6" s="14" t="s"/>
      <c r="L6" s="14" t="s"/>
      <c r="M6" s="14" t="s"/>
      <c r="N6" s="14" t="s"/>
      <c r="O6" s="14" t="s"/>
      <c r="P6" s="14" t="s"/>
      <c r="Q6" s="14" t="s"/>
      <c r="R6" s="14" t="s"/>
    </row>
    <row customHeight="true" ht="15" outlineLevel="0" r="7">
      <c r="A7" s="15" t="s">
        <v>9</v>
      </c>
      <c r="B7" s="15" t="s"/>
      <c r="C7" s="15" t="s"/>
      <c r="D7" s="15" t="s"/>
      <c r="E7" s="15" t="s"/>
      <c r="F7" s="15" t="s"/>
      <c r="G7" s="15" t="s"/>
      <c r="H7" s="15" t="s"/>
      <c r="I7" s="15" t="s"/>
      <c r="J7" s="15" t="s"/>
      <c r="K7" s="15" t="s"/>
      <c r="L7" s="15" t="s"/>
      <c r="M7" s="15" t="s"/>
      <c r="N7" s="15" t="s"/>
      <c r="O7" s="15" t="s"/>
      <c r="P7" s="15" t="s"/>
      <c r="Q7" s="15" t="s"/>
      <c r="R7" s="15" t="s"/>
    </row>
    <row customHeight="true" ht="15" outlineLevel="0" r="8">
      <c r="A8" s="16" t="s">
        <v>10</v>
      </c>
      <c r="B8" s="16" t="s"/>
      <c r="C8" s="16" t="s"/>
      <c r="D8" s="16" t="s"/>
      <c r="E8" s="16" t="s"/>
      <c r="F8" s="16" t="s"/>
      <c r="G8" s="16" t="s"/>
      <c r="H8" s="16" t="s"/>
      <c r="I8" s="16" t="s"/>
      <c r="J8" s="16" t="s"/>
      <c r="K8" s="16" t="s"/>
      <c r="L8" s="16" t="s"/>
      <c r="M8" s="16" t="s"/>
      <c r="N8" s="16" t="s"/>
      <c r="O8" s="16" t="s"/>
      <c r="P8" s="16" t="s"/>
      <c r="Q8" s="16" t="s"/>
      <c r="R8" s="16" t="s"/>
    </row>
    <row customHeight="true" ht="18" outlineLevel="0" r="9">
      <c r="A9" s="17" t="s">
        <v>11</v>
      </c>
      <c r="B9" s="18" t="s"/>
      <c r="C9" s="18" t="s"/>
      <c r="D9" s="18" t="s"/>
      <c r="E9" s="18" t="s"/>
      <c r="F9" s="18" t="s"/>
      <c r="G9" s="18" t="s"/>
      <c r="H9" s="18" t="s"/>
      <c r="I9" s="18" t="s"/>
      <c r="J9" s="18" t="s"/>
      <c r="K9" s="18" t="s"/>
      <c r="L9" s="18" t="s"/>
      <c r="M9" s="18" t="s"/>
      <c r="N9" s="18" t="s"/>
      <c r="O9" s="18" t="s"/>
      <c r="P9" s="18" t="s"/>
      <c r="Q9" s="18" t="s"/>
      <c r="R9" s="19" t="s"/>
    </row>
    <row customHeight="true" ht="18" outlineLevel="0" r="10">
      <c r="A10" s="20" t="s">
        <v>12</v>
      </c>
      <c r="B10" s="21" t="s"/>
      <c r="C10" s="21" t="s"/>
      <c r="D10" s="21" t="s"/>
      <c r="E10" s="21" t="s"/>
      <c r="F10" s="21" t="s"/>
      <c r="G10" s="21" t="s"/>
      <c r="H10" s="21" t="s"/>
      <c r="I10" s="21" t="s"/>
      <c r="J10" s="21" t="s"/>
      <c r="K10" s="21" t="s"/>
      <c r="L10" s="21" t="s"/>
      <c r="M10" s="21" t="s"/>
      <c r="N10" s="21" t="s"/>
      <c r="O10" s="21" t="s"/>
      <c r="P10" s="21" t="s"/>
      <c r="Q10" s="21" t="s"/>
      <c r="R10" s="22" t="s"/>
    </row>
    <row customHeight="true" ht="18" outlineLevel="0" r="11">
      <c r="A11" s="23" t="s">
        <v>13</v>
      </c>
      <c r="B11" s="24" t="s">
        <v>14</v>
      </c>
      <c r="C11" s="23" t="s">
        <v>15</v>
      </c>
      <c r="D11" s="25" t="s">
        <v>16</v>
      </c>
      <c r="E11" s="24" t="s">
        <v>17</v>
      </c>
      <c r="F11" s="23" t="s">
        <v>18</v>
      </c>
      <c r="G11" s="23" t="s">
        <v>19</v>
      </c>
      <c r="H11" s="23" t="s">
        <v>20</v>
      </c>
      <c r="I11" s="24" t="s">
        <v>21</v>
      </c>
      <c r="J11" s="26" t="n"/>
      <c r="K11" s="27" t="s">
        <v>22</v>
      </c>
      <c r="L11" s="27" t="n"/>
      <c r="M11" s="27" t="n"/>
      <c r="N11" s="27" t="n"/>
      <c r="O11" s="24" t="s">
        <v>23</v>
      </c>
      <c r="P11" s="28" t="s"/>
      <c r="Q11" s="28" t="s"/>
      <c r="R11" s="29" t="s"/>
    </row>
    <row customHeight="true" ht="15" outlineLevel="0" r="12">
      <c r="A12" s="30" t="s"/>
      <c r="B12" s="31" t="s"/>
      <c r="C12" s="30" t="s"/>
      <c r="D12" s="32" t="s"/>
      <c r="E12" s="31" t="s"/>
      <c r="F12" s="30" t="s"/>
      <c r="G12" s="30" t="s"/>
      <c r="H12" s="30" t="s"/>
      <c r="I12" s="31" t="s"/>
      <c r="J12" s="26" t="n"/>
      <c r="K12" s="24" t="s">
        <v>24</v>
      </c>
      <c r="L12" s="33" t="s">
        <v>25</v>
      </c>
      <c r="M12" s="33" t="s">
        <v>26</v>
      </c>
      <c r="N12" s="33" t="s">
        <v>27</v>
      </c>
      <c r="O12" s="34" t="s">
        <v>28</v>
      </c>
      <c r="P12" s="33" t="s">
        <v>29</v>
      </c>
      <c r="Q12" s="33" t="s">
        <v>30</v>
      </c>
      <c r="R12" s="33" t="s">
        <v>31</v>
      </c>
    </row>
    <row customHeight="true" ht="27" outlineLevel="0" r="13">
      <c r="A13" s="35" t="n">
        <v>175</v>
      </c>
      <c r="B13" s="35" t="s">
        <v>32</v>
      </c>
      <c r="C13" s="36" t="s">
        <v>33</v>
      </c>
      <c r="D13" s="35" t="s">
        <v>34</v>
      </c>
      <c r="E13" s="37" t="n">
        <v>34.82</v>
      </c>
      <c r="F13" s="37" t="n">
        <f aca="false" ca="false" dt2D="false" dtr="false" t="normal">5.8*250/210</f>
        <v>6.904761904761905</v>
      </c>
      <c r="G13" s="37" t="n">
        <f aca="false" ca="false" dt2D="false" dtr="false" t="normal">10.67*250/210</f>
        <v>12.702380952380953</v>
      </c>
      <c r="H13" s="37" t="n">
        <f aca="false" ca="false" dt2D="false" dtr="false" t="normal">41.48*250/210</f>
        <v>49.38095238095238</v>
      </c>
      <c r="I13" s="37" t="n">
        <f aca="false" ca="false" dt2D="false" dtr="false" t="normal">286.36*250/210</f>
        <v>340.9047619047619</v>
      </c>
      <c r="J13" s="38" t="n">
        <v>195</v>
      </c>
      <c r="K13" s="37" t="n">
        <f aca="false" ca="false" dt2D="false" dtr="false" t="normal">127.7*250/210</f>
        <v>152.02380952380952</v>
      </c>
      <c r="L13" s="37" t="n">
        <f aca="false" ca="false" dt2D="false" dtr="false" t="normal">35.53*250/210</f>
        <v>42.29761904761905</v>
      </c>
      <c r="M13" s="37" t="n">
        <f aca="false" ca="false" dt2D="false" dtr="false" t="normal">149.6*250/210</f>
        <v>178.0952380952381</v>
      </c>
      <c r="N13" s="37" t="n">
        <f aca="false" ca="false" dt2D="false" dtr="false" t="normal">0.8*250/210</f>
        <v>0.9523809523809523</v>
      </c>
      <c r="O13" s="37" t="n">
        <f aca="false" ca="false" dt2D="false" dtr="false" t="normal">52.31*250/210</f>
        <v>62.273809523809526</v>
      </c>
      <c r="P13" s="37" t="n">
        <f aca="false" ca="false" dt2D="false" dtr="false" t="normal">0.1*250/210</f>
        <v>0.11904761904761904</v>
      </c>
      <c r="Q13" s="37" t="n">
        <f aca="false" ca="false" dt2D="false" dtr="false" t="normal">0.55*250/210</f>
        <v>0.6547619047619048</v>
      </c>
      <c r="R13" s="39" t="n">
        <f aca="false" ca="false" dt2D="false" dtr="false" t="normal">0.92*250/210</f>
        <v>1.0952380952380953</v>
      </c>
      <c r="S13" s="40" t="n"/>
    </row>
    <row customHeight="true" ht="18" outlineLevel="0" r="14">
      <c r="A14" s="41" t="n"/>
      <c r="B14" s="41" t="s">
        <v>35</v>
      </c>
      <c r="C14" s="42" t="s">
        <v>36</v>
      </c>
      <c r="D14" s="41" t="n">
        <v>50</v>
      </c>
      <c r="E14" s="43" t="n">
        <v>7.28</v>
      </c>
      <c r="F14" s="43" t="n">
        <v>4</v>
      </c>
      <c r="G14" s="43" t="n">
        <v>0.7</v>
      </c>
      <c r="H14" s="43" t="n">
        <v>21</v>
      </c>
      <c r="I14" s="43" t="n">
        <v>106</v>
      </c>
      <c r="J14" s="42" t="n"/>
      <c r="K14" s="43" t="n">
        <v>11.5</v>
      </c>
      <c r="L14" s="43" t="n">
        <v>16.5</v>
      </c>
      <c r="M14" s="43" t="n">
        <v>43.5</v>
      </c>
      <c r="N14" s="43" t="n">
        <v>1</v>
      </c>
      <c r="O14" s="41" t="n">
        <v>0</v>
      </c>
      <c r="P14" s="43" t="n">
        <v>0.1</v>
      </c>
      <c r="Q14" s="43" t="n">
        <v>0.8</v>
      </c>
      <c r="R14" s="44" t="n">
        <v>0</v>
      </c>
      <c r="S14" s="40" t="n"/>
    </row>
    <row customHeight="true" ht="18" outlineLevel="0" r="15">
      <c r="A15" s="45" t="n">
        <v>15</v>
      </c>
      <c r="B15" s="41" t="s">
        <v>37</v>
      </c>
      <c r="C15" s="42" t="s">
        <v>38</v>
      </c>
      <c r="D15" s="41" t="n">
        <v>20</v>
      </c>
      <c r="E15" s="43" t="n">
        <v>19.95</v>
      </c>
      <c r="F15" s="39" t="n">
        <v>4.64</v>
      </c>
      <c r="G15" s="39" t="n">
        <v>5.9</v>
      </c>
      <c r="H15" s="46" t="n">
        <v>0</v>
      </c>
      <c r="I15" s="39" t="n">
        <v>71.66</v>
      </c>
      <c r="J15" s="47" t="n"/>
      <c r="K15" s="39" t="n">
        <v>176</v>
      </c>
      <c r="L15" s="39" t="n">
        <v>7</v>
      </c>
      <c r="M15" s="39" t="n">
        <v>100</v>
      </c>
      <c r="N15" s="39" t="n">
        <v>0.2</v>
      </c>
      <c r="O15" s="39" t="n">
        <v>52</v>
      </c>
      <c r="P15" s="46" t="n">
        <v>0</v>
      </c>
      <c r="Q15" s="46" t="n">
        <v>0</v>
      </c>
      <c r="R15" s="46" t="n">
        <v>0</v>
      </c>
      <c r="S15" s="40" t="n"/>
    </row>
    <row customHeight="true" ht="18" outlineLevel="0" r="16">
      <c r="A16" s="41" t="n"/>
      <c r="B16" s="41" t="s">
        <v>39</v>
      </c>
      <c r="C16" s="42" t="s">
        <v>40</v>
      </c>
      <c r="D16" s="41" t="n">
        <v>25</v>
      </c>
      <c r="E16" s="43" t="n">
        <v>6.5</v>
      </c>
      <c r="F16" s="43" t="n">
        <v>0.8</v>
      </c>
      <c r="G16" s="41" t="n">
        <v>1.04</v>
      </c>
      <c r="H16" s="41" t="n">
        <v>8.64</v>
      </c>
      <c r="I16" s="43" t="n">
        <v>46.92</v>
      </c>
      <c r="J16" s="41" t="n"/>
      <c r="K16" s="43" t="n">
        <v>13.2</v>
      </c>
      <c r="L16" s="43" t="n">
        <v>2.4</v>
      </c>
      <c r="M16" s="43" t="n">
        <v>10.8</v>
      </c>
      <c r="N16" s="43" t="n">
        <v>0.28</v>
      </c>
      <c r="O16" s="43" t="n">
        <v>1.32</v>
      </c>
      <c r="P16" s="44" t="n">
        <f aca="false" ca="false" dt2D="false" dtr="false" t="normal">0*30/50</f>
        <v>0</v>
      </c>
      <c r="Q16" s="44" t="n">
        <f aca="false" ca="false" dt2D="false" dtr="false" t="normal">0*30/50</f>
        <v>0</v>
      </c>
      <c r="R16" s="44" t="n">
        <f aca="false" ca="false" dt2D="false" dtr="false" t="normal">0*30/50</f>
        <v>0</v>
      </c>
      <c r="S16" s="40" t="n"/>
    </row>
    <row customHeight="true" ht="18" outlineLevel="0" r="17">
      <c r="A17" s="41" t="n">
        <v>382</v>
      </c>
      <c r="B17" s="41" t="s">
        <v>41</v>
      </c>
      <c r="C17" s="48" t="s">
        <v>42</v>
      </c>
      <c r="D17" s="49" t="n">
        <v>200</v>
      </c>
      <c r="E17" s="39" t="n">
        <v>17.12</v>
      </c>
      <c r="F17" s="34" t="n">
        <v>2.94</v>
      </c>
      <c r="G17" s="34" t="n">
        <v>3.42</v>
      </c>
      <c r="H17" s="34" t="n">
        <v>17.58</v>
      </c>
      <c r="I17" s="39" t="n">
        <v>118.6</v>
      </c>
      <c r="J17" s="34" t="n"/>
      <c r="K17" s="39" t="n">
        <v>152.2</v>
      </c>
      <c r="L17" s="39" t="n">
        <v>21.34</v>
      </c>
      <c r="M17" s="39" t="n">
        <v>124.56</v>
      </c>
      <c r="N17" s="39" t="n">
        <v>0.48</v>
      </c>
      <c r="O17" s="39" t="n">
        <v>24.4</v>
      </c>
      <c r="P17" s="39" t="n">
        <v>0.06</v>
      </c>
      <c r="Q17" s="50" t="n">
        <v>0.17</v>
      </c>
      <c r="R17" s="39" t="n">
        <v>1.59</v>
      </c>
      <c r="S17" s="40" t="n"/>
    </row>
    <row customHeight="true" ht="18" outlineLevel="0" r="18">
      <c r="A18" s="41" t="n">
        <v>386</v>
      </c>
      <c r="B18" s="41" t="s">
        <v>43</v>
      </c>
      <c r="C18" s="42" t="s">
        <v>44</v>
      </c>
      <c r="D18" s="41" t="n">
        <v>100</v>
      </c>
      <c r="E18" s="43" t="n">
        <v>15.45</v>
      </c>
      <c r="F18" s="43" t="n">
        <v>3</v>
      </c>
      <c r="G18" s="43" t="n">
        <v>1</v>
      </c>
      <c r="H18" s="43" t="n">
        <v>4.2</v>
      </c>
      <c r="I18" s="43" t="n">
        <v>40</v>
      </c>
      <c r="J18" s="42" t="n"/>
      <c r="K18" s="43" t="n">
        <v>124</v>
      </c>
      <c r="L18" s="43" t="n">
        <v>14</v>
      </c>
      <c r="M18" s="43" t="n">
        <v>92</v>
      </c>
      <c r="N18" s="43" t="n">
        <v>0.1</v>
      </c>
      <c r="O18" s="44" t="n">
        <v>0</v>
      </c>
      <c r="P18" s="44" t="n">
        <v>0.03</v>
      </c>
      <c r="Q18" s="43" t="n">
        <v>0.1</v>
      </c>
      <c r="R18" s="43" t="n">
        <v>0.3</v>
      </c>
      <c r="S18" s="40" t="n"/>
      <c r="T18" s="0" t="n"/>
      <c r="U18" s="0" t="n"/>
      <c r="V18" s="0" t="n"/>
      <c r="W18" s="0" t="n"/>
      <c r="X18" s="0" t="n"/>
      <c r="Y18" s="0" t="n"/>
      <c r="Z18" s="0" t="n"/>
      <c r="AA18" s="0" t="n"/>
      <c r="AB18" s="0" t="n"/>
      <c r="AC18" s="0" t="n"/>
      <c r="AD18" s="0" t="n"/>
      <c r="AE18" s="0" t="n"/>
      <c r="AF18" s="0" t="n"/>
      <c r="AG18" s="0" t="n"/>
      <c r="AH18" s="0" t="n"/>
      <c r="AI18" s="0" t="n"/>
    </row>
    <row outlineLevel="0" r="19">
      <c r="A19" s="33" t="s">
        <v>45</v>
      </c>
      <c r="B19" s="51" t="s"/>
      <c r="C19" s="52" t="s"/>
      <c r="D19" s="53" t="n">
        <v>655</v>
      </c>
      <c r="E19" s="54" t="n">
        <f aca="false" ca="false" dt2D="false" dtr="false" t="normal">SUM(E13:E18)</f>
        <v>101.12</v>
      </c>
      <c r="F19" s="54" t="n">
        <f aca="false" ca="false" dt2D="false" dtr="false" t="normal">SUM(F13:F17)</f>
        <v>19.284761904761908</v>
      </c>
      <c r="G19" s="54" t="n">
        <f aca="false" ca="false" dt2D="false" dtr="false" t="normal">SUM(G13:G17)</f>
        <v>23.76238095238095</v>
      </c>
      <c r="H19" s="54" t="n">
        <f aca="false" ca="false" dt2D="false" dtr="false" t="normal">SUM(H13:H17)</f>
        <v>96.60095238095238</v>
      </c>
      <c r="I19" s="54" t="n">
        <f aca="false" ca="false" dt2D="false" dtr="false" t="normal">SUM(I13:I17)</f>
        <v>684.0847619047619</v>
      </c>
      <c r="J19" s="54" t="n">
        <f aca="false" ca="false" dt2D="false" dtr="false" t="normal">SUM(J13:J17)</f>
        <v>195</v>
      </c>
      <c r="K19" s="54" t="n">
        <f aca="false" ca="false" dt2D="false" dtr="false" t="normal">SUM(K13:K17)</f>
        <v>504.9238095238095</v>
      </c>
      <c r="L19" s="54" t="n">
        <f aca="false" ca="false" dt2D="false" dtr="false" t="normal">SUM(L13:L17)</f>
        <v>89.53761904761906</v>
      </c>
      <c r="M19" s="54" t="n">
        <f aca="false" ca="false" dt2D="false" dtr="false" t="normal">SUM(M13:M17)</f>
        <v>456.9552380952381</v>
      </c>
      <c r="N19" s="54" t="n">
        <f aca="false" ca="false" dt2D="false" dtr="false" t="normal">SUM(N13:N17)</f>
        <v>2.912380952380952</v>
      </c>
      <c r="O19" s="54" t="n">
        <f aca="false" ca="false" dt2D="false" dtr="false" t="normal">SUM(O13:O17)</f>
        <v>139.99380952380952</v>
      </c>
      <c r="P19" s="54" t="n">
        <f aca="false" ca="false" dt2D="false" dtr="false" t="normal">SUM(P13:P17)</f>
        <v>0.27904761904761904</v>
      </c>
      <c r="Q19" s="54" t="n">
        <f aca="false" ca="false" dt2D="false" dtr="false" t="normal">SUM(Q13:Q17)</f>
        <v>1.6247619047619049</v>
      </c>
      <c r="R19" s="54" t="n">
        <f aca="false" ca="false" dt2D="false" dtr="false" t="normal">SUM(R13:R17)</f>
        <v>2.6852380952380956</v>
      </c>
      <c r="S19" s="55" t="n"/>
    </row>
    <row customHeight="true" ht="18" outlineLevel="0" r="20">
      <c r="A20" s="20" t="s">
        <v>46</v>
      </c>
      <c r="B20" s="21" t="s"/>
      <c r="C20" s="21" t="s"/>
      <c r="D20" s="21" t="s"/>
      <c r="E20" s="21" t="s"/>
      <c r="F20" s="21" t="s"/>
      <c r="G20" s="21" t="s"/>
      <c r="H20" s="21" t="s"/>
      <c r="I20" s="21" t="s"/>
      <c r="J20" s="21" t="s"/>
      <c r="K20" s="21" t="s"/>
      <c r="L20" s="21" t="s"/>
      <c r="M20" s="21" t="s"/>
      <c r="N20" s="21" t="s"/>
      <c r="O20" s="21" t="s"/>
      <c r="P20" s="21" t="s"/>
      <c r="Q20" s="21" t="s"/>
      <c r="R20" s="22" t="s"/>
      <c r="S20" s="55" t="n"/>
    </row>
    <row customHeight="true" ht="18" outlineLevel="0" r="21">
      <c r="A21" s="23" t="s">
        <v>13</v>
      </c>
      <c r="B21" s="24" t="s">
        <v>14</v>
      </c>
      <c r="C21" s="23" t="s">
        <v>15</v>
      </c>
      <c r="D21" s="24" t="s">
        <v>16</v>
      </c>
      <c r="E21" s="24" t="s">
        <v>17</v>
      </c>
      <c r="F21" s="23" t="s">
        <v>18</v>
      </c>
      <c r="G21" s="23" t="s">
        <v>19</v>
      </c>
      <c r="H21" s="23" t="s">
        <v>20</v>
      </c>
      <c r="I21" s="24" t="s">
        <v>21</v>
      </c>
      <c r="J21" s="26" t="n"/>
      <c r="K21" s="27" t="s">
        <v>22</v>
      </c>
      <c r="L21" s="27" t="n"/>
      <c r="M21" s="27" t="n"/>
      <c r="N21" s="27" t="n"/>
      <c r="O21" s="24" t="s">
        <v>23</v>
      </c>
      <c r="P21" s="28" t="s"/>
      <c r="Q21" s="28" t="s"/>
      <c r="R21" s="29" t="s"/>
    </row>
    <row customHeight="true" ht="15" outlineLevel="0" r="22">
      <c r="A22" s="30" t="s"/>
      <c r="B22" s="31" t="s"/>
      <c r="C22" s="30" t="s"/>
      <c r="D22" s="31" t="s"/>
      <c r="E22" s="31" t="s"/>
      <c r="F22" s="30" t="s"/>
      <c r="G22" s="30" t="s"/>
      <c r="H22" s="30" t="s"/>
      <c r="I22" s="31" t="s"/>
      <c r="J22" s="26" t="n"/>
      <c r="K22" s="24" t="s">
        <v>24</v>
      </c>
      <c r="L22" s="33" t="s">
        <v>25</v>
      </c>
      <c r="M22" s="33" t="s">
        <v>26</v>
      </c>
      <c r="N22" s="33" t="s">
        <v>27</v>
      </c>
      <c r="O22" s="33" t="s">
        <v>28</v>
      </c>
      <c r="P22" s="33" t="s">
        <v>29</v>
      </c>
      <c r="Q22" s="33" t="s">
        <v>30</v>
      </c>
      <c r="R22" s="33" t="s">
        <v>31</v>
      </c>
      <c r="S22" s="56" t="n"/>
    </row>
    <row customHeight="true" ht="17.25" outlineLevel="0" r="23">
      <c r="A23" s="45" t="n">
        <v>52</v>
      </c>
      <c r="B23" s="41" t="s">
        <v>32</v>
      </c>
      <c r="C23" s="57" t="s">
        <v>47</v>
      </c>
      <c r="D23" s="41" t="n">
        <v>100</v>
      </c>
      <c r="E23" s="43" t="n">
        <v>9.76</v>
      </c>
      <c r="F23" s="58" t="n">
        <v>1.7</v>
      </c>
      <c r="G23" s="58" t="n">
        <v>6</v>
      </c>
      <c r="H23" s="58" t="n">
        <v>11</v>
      </c>
      <c r="I23" s="43" t="n">
        <v>104</v>
      </c>
      <c r="J23" s="43" t="n"/>
      <c r="K23" s="43" t="n">
        <v>35.2</v>
      </c>
      <c r="L23" s="43" t="n">
        <v>20.8</v>
      </c>
      <c r="M23" s="43" t="n">
        <v>41</v>
      </c>
      <c r="N23" s="43" t="n">
        <v>1.3</v>
      </c>
      <c r="O23" s="43" t="n">
        <v>0</v>
      </c>
      <c r="P23" s="43" t="n">
        <v>0</v>
      </c>
      <c r="Q23" s="43" t="n">
        <v>0.2</v>
      </c>
      <c r="R23" s="43" t="n">
        <v>9.5</v>
      </c>
      <c r="S23" s="0" t="n"/>
      <c r="T23" s="0" t="n"/>
      <c r="U23" s="0" t="n"/>
      <c r="V23" s="0" t="n"/>
      <c r="W23" s="0" t="n"/>
      <c r="X23" s="0" t="n"/>
      <c r="Y23" s="0" t="n"/>
      <c r="Z23" s="0" t="n"/>
      <c r="AA23" s="0" t="n"/>
      <c r="AB23" s="0" t="n"/>
      <c r="AC23" s="0" t="n"/>
      <c r="AD23" s="0" t="n"/>
      <c r="AE23" s="0" t="n"/>
      <c r="AF23" s="0" t="n"/>
      <c r="AG23" s="0" t="n"/>
      <c r="AH23" s="0" t="n"/>
      <c r="AI23" s="0" t="n"/>
      <c r="AJ23" s="0" t="n"/>
      <c r="AK23" s="0" t="n"/>
      <c r="AL23" s="0" t="n"/>
      <c r="AM23" s="0" t="n"/>
      <c r="AN23" s="0" t="n"/>
      <c r="AO23" s="0" t="n"/>
      <c r="AP23" s="0" t="n"/>
      <c r="AQ23" s="0" t="n"/>
      <c r="AR23" s="0" t="n"/>
      <c r="AS23" s="0" t="n"/>
      <c r="AT23" s="0" t="n"/>
      <c r="AU23" s="0" t="n"/>
      <c r="AV23" s="0" t="n"/>
      <c r="AW23" s="0" t="n"/>
    </row>
    <row customHeight="true" ht="18" outlineLevel="0" r="24">
      <c r="A24" s="41" t="n">
        <v>104</v>
      </c>
      <c r="B24" s="41" t="s">
        <v>35</v>
      </c>
      <c r="C24" s="59" t="s">
        <v>48</v>
      </c>
      <c r="D24" s="34" t="s">
        <v>49</v>
      </c>
      <c r="E24" s="41" t="n">
        <v>41.11</v>
      </c>
      <c r="F24" s="43" t="n">
        <f aca="false" ca="false" dt2D="false" dtr="false" t="normal">9*250/200</f>
        <v>11.25</v>
      </c>
      <c r="G24" s="43" t="n">
        <f aca="false" ca="false" dt2D="false" dtr="false" t="normal">6.3*250/200</f>
        <v>7.875</v>
      </c>
      <c r="H24" s="43" t="n">
        <f aca="false" ca="false" dt2D="false" dtr="false" t="normal">22.1*250/200</f>
        <v>27.625</v>
      </c>
      <c r="I24" s="43" t="n">
        <f aca="false" ca="false" dt2D="false" dtr="false" t="normal">180.9*250/200</f>
        <v>226.125</v>
      </c>
      <c r="J24" s="43" t="n"/>
      <c r="K24" s="43" t="n">
        <f aca="false" ca="false" dt2D="false" dtr="false" t="normal">66.15*250/200</f>
        <v>82.6875</v>
      </c>
      <c r="L24" s="43" t="n">
        <f aca="false" ca="false" dt2D="false" dtr="false" t="normal">26.5*250/200</f>
        <v>33.125</v>
      </c>
      <c r="M24" s="43" t="n">
        <f aca="false" ca="false" dt2D="false" dtr="false" t="normal">64.1*250/200</f>
        <v>80.12499999999999</v>
      </c>
      <c r="N24" s="43" t="n">
        <f aca="false" ca="false" dt2D="false" dtr="false" t="normal">1.38*250/200</f>
        <v>1.725</v>
      </c>
      <c r="O24" s="43" t="n">
        <f aca="false" ca="false" dt2D="false" dtr="false" t="normal">0.8*250/200</f>
        <v>1</v>
      </c>
      <c r="P24" s="43" t="n">
        <f aca="false" ca="false" dt2D="false" dtr="false" t="normal">9.48*250/200</f>
        <v>11.85</v>
      </c>
      <c r="Q24" s="43" t="n">
        <f aca="false" ca="false" dt2D="false" dtr="false" t="normal">1.3*250/200</f>
        <v>1.625</v>
      </c>
      <c r="R24" s="43" t="n">
        <f aca="false" ca="false" dt2D="false" dtr="false" t="normal">20.03*250/200</f>
        <v>25.0375</v>
      </c>
      <c r="S24" s="56" t="n"/>
    </row>
    <row customHeight="true" ht="18" outlineLevel="0" r="25">
      <c r="A25" s="41" t="n">
        <v>289</v>
      </c>
      <c r="B25" s="41" t="s">
        <v>37</v>
      </c>
      <c r="C25" s="59" t="s">
        <v>50</v>
      </c>
      <c r="D25" s="41" t="n">
        <v>280</v>
      </c>
      <c r="E25" s="43" t="n">
        <v>66.83</v>
      </c>
      <c r="F25" s="43" t="n">
        <v>22.6</v>
      </c>
      <c r="G25" s="43" t="n">
        <v>28.6</v>
      </c>
      <c r="H25" s="43" t="n">
        <v>29.4</v>
      </c>
      <c r="I25" s="43" t="n">
        <v>465.6</v>
      </c>
      <c r="J25" s="43" t="n"/>
      <c r="K25" s="43" t="n">
        <v>58.9</v>
      </c>
      <c r="L25" s="43" t="n">
        <v>62.2</v>
      </c>
      <c r="M25" s="43" t="n">
        <v>173.1</v>
      </c>
      <c r="N25" s="43" t="n">
        <v>3</v>
      </c>
      <c r="O25" s="43" t="n">
        <v>0</v>
      </c>
      <c r="P25" s="43" t="n">
        <v>0.3</v>
      </c>
      <c r="Q25" s="43" t="n">
        <v>6.7</v>
      </c>
      <c r="R25" s="43" t="n">
        <v>18.1</v>
      </c>
      <c r="S25" s="40" t="n"/>
    </row>
    <row customHeight="true" ht="18" outlineLevel="0" r="26">
      <c r="A26" s="41" t="n">
        <v>349</v>
      </c>
      <c r="B26" s="41" t="s">
        <v>39</v>
      </c>
      <c r="C26" s="59" t="s">
        <v>51</v>
      </c>
      <c r="D26" s="34" t="n">
        <v>200</v>
      </c>
      <c r="E26" s="41" t="n">
        <v>7.02</v>
      </c>
      <c r="F26" s="43" t="n">
        <v>0.6</v>
      </c>
      <c r="G26" s="43" t="n">
        <v>0.09</v>
      </c>
      <c r="H26" s="43" t="n">
        <v>32.01</v>
      </c>
      <c r="I26" s="43" t="n">
        <v>132.8</v>
      </c>
      <c r="J26" s="60" t="n"/>
      <c r="K26" s="43" t="n">
        <v>32.48</v>
      </c>
      <c r="L26" s="43" t="n">
        <v>17.46</v>
      </c>
      <c r="M26" s="43" t="n">
        <v>23.44</v>
      </c>
      <c r="N26" s="43" t="n">
        <v>0.7</v>
      </c>
      <c r="O26" s="43" t="n">
        <v>0</v>
      </c>
      <c r="P26" s="43" t="n">
        <v>0.02</v>
      </c>
      <c r="Q26" s="43" t="n">
        <v>0.26</v>
      </c>
      <c r="R26" s="43" t="n">
        <v>0.73</v>
      </c>
      <c r="S26" s="40" t="n"/>
    </row>
    <row customHeight="true" ht="18" outlineLevel="0" r="27">
      <c r="A27" s="41" t="n"/>
      <c r="B27" s="41" t="s">
        <v>41</v>
      </c>
      <c r="C27" s="59" t="s">
        <v>52</v>
      </c>
      <c r="D27" s="34" t="n">
        <v>40</v>
      </c>
      <c r="E27" s="43" t="n">
        <v>3.2</v>
      </c>
      <c r="F27" s="43" t="n">
        <f aca="false" ca="false" dt2D="false" dtr="false" t="normal">1.68*40/30</f>
        <v>2.24</v>
      </c>
      <c r="G27" s="43" t="n">
        <f aca="false" ca="false" dt2D="false" dtr="false" t="normal">0.33*40/30</f>
        <v>0.44000000000000006</v>
      </c>
      <c r="H27" s="43" t="n">
        <f aca="false" ca="false" dt2D="false" dtr="false" t="normal">14.82*40/30</f>
        <v>19.759999999999998</v>
      </c>
      <c r="I27" s="43" t="n">
        <f aca="false" ca="false" dt2D="false" dtr="false" t="normal">68.97*40/30</f>
        <v>91.96000000000001</v>
      </c>
      <c r="J27" s="60" t="n"/>
      <c r="K27" s="43" t="n">
        <f aca="false" ca="false" dt2D="false" dtr="false" t="normal">6.9*40/30</f>
        <v>9.2</v>
      </c>
      <c r="L27" s="43" t="n">
        <f aca="false" ca="false" dt2D="false" dtr="false" t="normal">7.5*40/30</f>
        <v>10</v>
      </c>
      <c r="M27" s="43" t="n">
        <f aca="false" ca="false" dt2D="false" dtr="false" t="normal">31.8*40/30</f>
        <v>42.4</v>
      </c>
      <c r="N27" s="43" t="n">
        <f aca="false" ca="false" dt2D="false" dtr="false" t="normal">0.93*40/30</f>
        <v>1.24</v>
      </c>
      <c r="O27" s="43" t="n">
        <v>0</v>
      </c>
      <c r="P27" s="43" t="n">
        <f aca="false" ca="false" dt2D="false" dtr="false" t="normal">0.03*40/30</f>
        <v>0.04</v>
      </c>
      <c r="Q27" s="43" t="n">
        <v>0</v>
      </c>
      <c r="R27" s="43" t="n">
        <v>0</v>
      </c>
      <c r="S27" s="40" t="n"/>
    </row>
    <row customHeight="true" ht="18" outlineLevel="0" r="28">
      <c r="A28" s="41" t="n"/>
      <c r="B28" s="41" t="s">
        <v>43</v>
      </c>
      <c r="C28" s="48" t="s">
        <v>53</v>
      </c>
      <c r="D28" s="34" t="n">
        <v>70</v>
      </c>
      <c r="E28" s="39" t="n">
        <v>6.72</v>
      </c>
      <c r="F28" s="39" t="n">
        <f aca="false" ca="false" dt2D="false" dtr="false" t="normal">2.37*70/30</f>
        <v>5.53</v>
      </c>
      <c r="G28" s="39" t="n">
        <f aca="false" ca="false" dt2D="false" dtr="false" t="normal">0.3*70/30</f>
        <v>0.7</v>
      </c>
      <c r="H28" s="39" t="n">
        <f aca="false" ca="false" dt2D="false" dtr="false" t="normal">14.49*70/30</f>
        <v>33.81</v>
      </c>
      <c r="I28" s="39" t="n">
        <f aca="false" ca="false" dt2D="false" dtr="false" t="normal">70.14*70/30</f>
        <v>163.66</v>
      </c>
      <c r="J28" s="47" t="n"/>
      <c r="K28" s="39" t="n">
        <f aca="false" ca="false" dt2D="false" dtr="false" t="normal">6.9*70/30</f>
        <v>16.1</v>
      </c>
      <c r="L28" s="39" t="n">
        <f aca="false" ca="false" dt2D="false" dtr="false" t="normal">9.9*70/30</f>
        <v>23.1</v>
      </c>
      <c r="M28" s="39" t="n">
        <f aca="false" ca="false" dt2D="false" dtr="false" t="normal">26.1*70/30</f>
        <v>60.9</v>
      </c>
      <c r="N28" s="39" t="n">
        <f aca="false" ca="false" dt2D="false" dtr="false" t="normal">0.33*70/30</f>
        <v>0.77</v>
      </c>
      <c r="O28" s="39" t="n">
        <v>0</v>
      </c>
      <c r="P28" s="39" t="n">
        <f aca="false" ca="false" dt2D="false" dtr="false" t="normal">0.03*70/30</f>
        <v>0.07</v>
      </c>
      <c r="Q28" s="39" t="n">
        <v>0</v>
      </c>
      <c r="R28" s="39" t="n">
        <v>0</v>
      </c>
      <c r="S28" s="40" t="n"/>
    </row>
    <row customHeight="true" ht="18" outlineLevel="0" r="29">
      <c r="A29" s="33" t="s">
        <v>45</v>
      </c>
      <c r="B29" s="51" t="s"/>
      <c r="C29" s="52" t="s"/>
      <c r="D29" s="61" t="n">
        <v>975</v>
      </c>
      <c r="E29" s="62" t="n">
        <f aca="false" ca="false" dt2D="false" dtr="false" t="normal">SUM(E23:E28)</f>
        <v>134.64</v>
      </c>
      <c r="F29" s="62" t="n">
        <f aca="false" ca="false" dt2D="false" dtr="false" t="normal">SUM(F23:F28)</f>
        <v>43.92</v>
      </c>
      <c r="G29" s="62" t="n">
        <f aca="false" ca="false" dt2D="false" dtr="false" t="normal">SUM(G23:G28)</f>
        <v>43.705000000000005</v>
      </c>
      <c r="H29" s="62" t="n">
        <f aca="false" ca="false" dt2D="false" dtr="false" t="normal">SUM(H23:H28)</f>
        <v>153.605</v>
      </c>
      <c r="I29" s="62" t="n">
        <f aca="false" ca="false" dt2D="false" dtr="false" t="normal">SUM(I23:I28)</f>
        <v>1184.1450000000002</v>
      </c>
      <c r="J29" s="61" t="n">
        <f aca="false" ca="false" dt2D="false" dtr="false" t="normal">SUM(J23:J28)</f>
        <v>0</v>
      </c>
      <c r="K29" s="62" t="n">
        <f aca="false" ca="false" dt2D="false" dtr="false" t="normal">SUM(K23:K28)</f>
        <v>234.56749999999997</v>
      </c>
      <c r="L29" s="62" t="n">
        <f aca="false" ca="false" dt2D="false" dtr="false" t="normal">SUM(L23:L28)</f>
        <v>166.685</v>
      </c>
      <c r="M29" s="62" t="n">
        <f aca="false" ca="false" dt2D="false" dtr="false" t="normal">SUM(M23:M28)</f>
        <v>420.9649999999999</v>
      </c>
      <c r="N29" s="62" t="n">
        <f aca="false" ca="false" dt2D="false" dtr="false" t="normal">SUM(N23:N28)</f>
        <v>8.735000000000001</v>
      </c>
      <c r="O29" s="62" t="n">
        <f aca="false" ca="false" dt2D="false" dtr="false" t="normal">SUM(O23:O28)</f>
        <v>1</v>
      </c>
      <c r="P29" s="62" t="n">
        <f aca="false" ca="false" dt2D="false" dtr="false" t="normal">SUM(P23:P28)</f>
        <v>12.28</v>
      </c>
      <c r="Q29" s="61" t="n">
        <f aca="false" ca="false" dt2D="false" dtr="false" t="normal">SUM(Q23:Q28)</f>
        <v>8.785</v>
      </c>
      <c r="R29" s="62" t="n">
        <f aca="false" ca="false" dt2D="false" dtr="false" t="normal">SUM(R23:R28)</f>
        <v>53.3675</v>
      </c>
    </row>
    <row customHeight="true" ht="18" outlineLevel="0" r="30">
      <c r="A30" s="63" t="s">
        <v>54</v>
      </c>
      <c r="B30" s="64" t="s"/>
      <c r="C30" s="64" t="s"/>
      <c r="D30" s="65" t="s"/>
      <c r="E30" s="66" t="n">
        <f aca="false" ca="false" dt2D="false" dtr="false" t="normal">E19+E29</f>
        <v>235.76</v>
      </c>
      <c r="F30" s="66" t="n">
        <f aca="false" ca="false" dt2D="false" dtr="false" t="normal">F19+F29</f>
        <v>63.20476190476191</v>
      </c>
      <c r="G30" s="66" t="n">
        <f aca="false" ca="false" dt2D="false" dtr="false" t="normal">G19+G29</f>
        <v>67.46738095238095</v>
      </c>
      <c r="H30" s="66" t="n">
        <f aca="false" ca="false" dt2D="false" dtr="false" t="normal">H19+H29</f>
        <v>250.20595238095237</v>
      </c>
      <c r="I30" s="66" t="n">
        <f aca="false" ca="false" dt2D="false" dtr="false" t="normal">I19+I29</f>
        <v>1868.2297619047622</v>
      </c>
      <c r="J30" s="60" t="n"/>
      <c r="K30" s="66" t="n">
        <f aca="false" ca="false" dt2D="false" dtr="false" t="normal">K19+K29</f>
        <v>739.4913095238095</v>
      </c>
      <c r="L30" s="66" t="n">
        <f aca="false" ca="false" dt2D="false" dtr="false" t="normal">L19+L29</f>
        <v>256.22261904761905</v>
      </c>
      <c r="M30" s="66" t="n">
        <f aca="false" ca="false" dt2D="false" dtr="false" t="normal">M19+M29</f>
        <v>877.920238095238</v>
      </c>
      <c r="N30" s="66" t="n">
        <f aca="false" ca="false" dt2D="false" dtr="false" t="normal">N19+N29</f>
        <v>11.647380952380953</v>
      </c>
      <c r="O30" s="66" t="n">
        <f aca="false" ca="false" dt2D="false" dtr="false" t="normal">O19+O29</f>
        <v>140.99380952380952</v>
      </c>
      <c r="P30" s="66" t="n">
        <f aca="false" ca="false" dt2D="false" dtr="false" t="normal">P19+P29</f>
        <v>12.559047619047618</v>
      </c>
      <c r="Q30" s="66" t="n">
        <f aca="false" ca="false" dt2D="false" dtr="false" t="normal">Q19+Q29</f>
        <v>10.409761904761904</v>
      </c>
      <c r="R30" s="66" t="n">
        <f aca="false" ca="false" dt2D="false" dtr="false" t="normal">R19+R29</f>
        <v>56.0527380952381</v>
      </c>
    </row>
    <row customHeight="true" ht="18" outlineLevel="0" r="31">
      <c r="A31" s="67" t="n"/>
      <c r="B31" s="67" t="n"/>
      <c r="C31" s="67" t="n"/>
      <c r="D31" s="67" t="n"/>
      <c r="E31" s="68" t="n"/>
      <c r="F31" s="68" t="n"/>
      <c r="G31" s="68" t="n"/>
      <c r="H31" s="68" t="n"/>
      <c r="I31" s="68" t="n"/>
      <c r="J31" s="69" t="n"/>
      <c r="K31" s="68" t="n"/>
      <c r="L31" s="68" t="n"/>
      <c r="M31" s="68" t="n"/>
      <c r="N31" s="68" t="n"/>
      <c r="O31" s="68" t="n"/>
      <c r="P31" s="68" t="n"/>
      <c r="Q31" s="68" t="n"/>
      <c r="R31" s="68" t="n"/>
    </row>
    <row customHeight="true" ht="18" outlineLevel="0" r="32">
      <c r="A32" s="67" t="n"/>
      <c r="B32" s="67" t="n"/>
      <c r="C32" s="67" t="n"/>
      <c r="D32" s="67" t="n"/>
      <c r="E32" s="68" t="n"/>
      <c r="F32" s="68" t="n"/>
      <c r="G32" s="68" t="n"/>
      <c r="H32" s="68" t="n"/>
      <c r="I32" s="68" t="n"/>
      <c r="J32" s="69" t="n"/>
      <c r="K32" s="68" t="n"/>
      <c r="L32" s="68" t="n"/>
      <c r="M32" s="68" t="n"/>
      <c r="N32" s="68" t="n"/>
      <c r="O32" s="68" t="n"/>
      <c r="P32" s="68" t="n"/>
      <c r="Q32" s="68" t="n"/>
      <c r="R32" s="68" t="n"/>
    </row>
    <row customHeight="true" ht="15" outlineLevel="0" r="33">
      <c r="A33" s="67" t="n"/>
      <c r="B33" s="67" t="n"/>
      <c r="C33" s="67" t="n"/>
      <c r="D33" s="67" t="n"/>
      <c r="E33" s="68" t="n"/>
      <c r="F33" s="70" t="n"/>
      <c r="G33" s="70" t="n"/>
      <c r="H33" s="70" t="n"/>
      <c r="I33" s="70" t="n"/>
      <c r="J33" s="71" t="n"/>
      <c r="K33" s="70" t="n"/>
      <c r="L33" s="70" t="n"/>
      <c r="M33" s="70" t="n"/>
      <c r="N33" s="70" t="n"/>
      <c r="O33" s="70" t="n"/>
      <c r="P33" s="70" t="n"/>
      <c r="Q33" s="70" t="n"/>
      <c r="R33" s="70" t="n"/>
    </row>
    <row customHeight="true" ht="18" outlineLevel="0" r="34">
      <c r="A34" s="1" t="s">
        <v>0</v>
      </c>
      <c r="B34" s="1" t="s"/>
      <c r="C34" s="1" t="s"/>
      <c r="D34" s="67" t="n"/>
      <c r="E34" s="68" t="n"/>
      <c r="F34" s="68" t="n"/>
      <c r="G34" s="68" t="n"/>
      <c r="H34" s="68" t="n"/>
      <c r="I34" s="72" t="s">
        <v>55</v>
      </c>
      <c r="J34" s="72" t="s"/>
      <c r="K34" s="72" t="s"/>
      <c r="L34" s="72" t="s"/>
      <c r="M34" s="72" t="s"/>
      <c r="N34" s="72" t="s"/>
      <c r="O34" s="72" t="s"/>
      <c r="P34" s="72" t="s"/>
      <c r="Q34" s="72" t="s"/>
      <c r="R34" s="72" t="s"/>
    </row>
    <row customHeight="true" ht="15" outlineLevel="0" r="35">
      <c r="A35" s="3" t="s">
        <v>2</v>
      </c>
      <c r="B35" s="3" t="s"/>
      <c r="C35" s="3" t="s"/>
      <c r="D35" s="67" t="n"/>
      <c r="E35" s="68" t="n"/>
      <c r="F35" s="68" t="n"/>
      <c r="G35" s="73" t="s">
        <v>56</v>
      </c>
      <c r="H35" s="73" t="s"/>
      <c r="I35" s="73" t="s"/>
      <c r="J35" s="73" t="s"/>
      <c r="K35" s="73" t="s"/>
      <c r="L35" s="73" t="s"/>
      <c r="M35" s="73" t="s"/>
      <c r="N35" s="73" t="s"/>
      <c r="O35" s="73" t="s"/>
      <c r="P35" s="73" t="s"/>
      <c r="Q35" s="73" t="s"/>
      <c r="R35" s="73" t="s"/>
    </row>
    <row customHeight="true" ht="15" outlineLevel="0" r="36">
      <c r="A36" s="9" t="s">
        <v>57</v>
      </c>
      <c r="B36" s="9" t="s"/>
      <c r="C36" s="9" t="s"/>
      <c r="D36" s="67" t="n"/>
      <c r="E36" s="68" t="n"/>
      <c r="F36" s="68" t="n"/>
      <c r="G36" s="68" t="n"/>
      <c r="H36" s="68" t="n"/>
      <c r="I36" s="73" t="s">
        <v>58</v>
      </c>
      <c r="J36" s="73" t="s"/>
      <c r="K36" s="73" t="s"/>
      <c r="L36" s="73" t="s"/>
      <c r="M36" s="73" t="s"/>
      <c r="N36" s="73" t="s"/>
      <c r="O36" s="73" t="s"/>
      <c r="P36" s="73" t="s"/>
      <c r="Q36" s="73" t="s"/>
      <c r="R36" s="73" t="s"/>
    </row>
    <row customHeight="true" ht="15" outlineLevel="0" r="37">
      <c r="A37" s="11" t="s">
        <v>6</v>
      </c>
      <c r="B37" s="11" t="s"/>
      <c r="C37" s="11" t="s"/>
      <c r="D37" s="67" t="n"/>
      <c r="E37" s="68" t="n"/>
      <c r="F37" s="68" t="n"/>
      <c r="G37" s="68" t="n"/>
      <c r="H37" s="68" t="n"/>
      <c r="I37" s="74" t="s">
        <v>7</v>
      </c>
      <c r="J37" s="74" t="s"/>
      <c r="K37" s="74" t="s"/>
      <c r="L37" s="74" t="s"/>
      <c r="M37" s="74" t="s"/>
      <c r="N37" s="74" t="s"/>
      <c r="O37" s="74" t="s"/>
      <c r="P37" s="74" t="s"/>
      <c r="Q37" s="74" t="s"/>
      <c r="R37" s="74" t="s"/>
    </row>
    <row customHeight="true" ht="18.75" outlineLevel="0" r="38">
      <c r="A38" s="14" t="s">
        <v>8</v>
      </c>
      <c r="B38" s="14" t="s"/>
      <c r="C38" s="14" t="s"/>
      <c r="D38" s="14" t="s"/>
      <c r="E38" s="14" t="s"/>
      <c r="F38" s="14" t="s"/>
      <c r="G38" s="14" t="s"/>
      <c r="H38" s="14" t="s"/>
      <c r="I38" s="14" t="s"/>
      <c r="J38" s="14" t="s"/>
      <c r="K38" s="14" t="s"/>
      <c r="L38" s="14" t="s"/>
      <c r="M38" s="14" t="s"/>
      <c r="N38" s="14" t="s"/>
      <c r="O38" s="14" t="s"/>
      <c r="P38" s="14" t="s"/>
      <c r="Q38" s="14" t="s"/>
      <c r="R38" s="14" t="s"/>
    </row>
    <row customHeight="true" ht="15" outlineLevel="0" r="39">
      <c r="A39" s="15" t="s">
        <v>9</v>
      </c>
      <c r="B39" s="15" t="s"/>
      <c r="C39" s="15" t="s"/>
      <c r="D39" s="15" t="s"/>
      <c r="E39" s="15" t="s"/>
      <c r="F39" s="15" t="s"/>
      <c r="G39" s="15" t="s"/>
      <c r="H39" s="15" t="s"/>
      <c r="I39" s="15" t="s"/>
      <c r="J39" s="15" t="s"/>
      <c r="K39" s="15" t="s"/>
      <c r="L39" s="15" t="s"/>
      <c r="M39" s="15" t="s"/>
      <c r="N39" s="15" t="s"/>
      <c r="O39" s="15" t="s"/>
      <c r="P39" s="15" t="s"/>
      <c r="Q39" s="15" t="s"/>
      <c r="R39" s="15" t="s"/>
    </row>
    <row customHeight="true" ht="15" outlineLevel="0" r="40">
      <c r="A40" s="16" t="s">
        <v>10</v>
      </c>
      <c r="B40" s="16" t="s"/>
      <c r="C40" s="16" t="s"/>
      <c r="D40" s="16" t="s"/>
      <c r="E40" s="16" t="s"/>
      <c r="F40" s="16" t="s"/>
      <c r="G40" s="16" t="s"/>
      <c r="H40" s="16" t="s"/>
      <c r="I40" s="16" t="s"/>
      <c r="J40" s="16" t="s"/>
      <c r="K40" s="16" t="s"/>
      <c r="L40" s="16" t="s"/>
      <c r="M40" s="16" t="s"/>
      <c r="N40" s="16" t="s"/>
      <c r="O40" s="16" t="s"/>
      <c r="P40" s="16" t="s"/>
      <c r="Q40" s="16" t="s"/>
      <c r="R40" s="16" t="s"/>
    </row>
    <row customHeight="true" ht="18" outlineLevel="0" r="41">
      <c r="A41" s="75" t="s">
        <v>59</v>
      </c>
      <c r="B41" s="76" t="s"/>
      <c r="C41" s="76" t="s"/>
      <c r="D41" s="76" t="s"/>
      <c r="E41" s="76" t="s"/>
      <c r="F41" s="76" t="s"/>
      <c r="G41" s="76" t="s"/>
      <c r="H41" s="76" t="s"/>
      <c r="I41" s="76" t="s"/>
      <c r="J41" s="76" t="s"/>
      <c r="K41" s="76" t="s"/>
      <c r="L41" s="76" t="s"/>
      <c r="M41" s="76" t="s"/>
      <c r="N41" s="76" t="s"/>
      <c r="O41" s="76" t="s"/>
      <c r="P41" s="76" t="s"/>
      <c r="Q41" s="76" t="s"/>
      <c r="R41" s="77" t="s"/>
      <c r="S41" s="78" t="n"/>
      <c r="T41" s="78" t="n"/>
      <c r="U41" s="78" t="n"/>
      <c r="V41" s="78" t="n"/>
      <c r="W41" s="78" t="n"/>
      <c r="X41" s="78" t="n"/>
      <c r="Y41" s="78" t="n"/>
      <c r="Z41" s="78" t="n"/>
      <c r="AA41" s="78" t="n"/>
      <c r="AB41" s="78" t="n"/>
      <c r="AC41" s="78" t="n"/>
      <c r="AD41" s="78" t="n"/>
      <c r="AE41" s="78" t="n"/>
      <c r="AF41" s="78" t="n"/>
      <c r="AG41" s="78" t="n"/>
      <c r="AH41" s="78" t="n"/>
      <c r="AI41" s="78" t="n"/>
    </row>
    <row customHeight="true" ht="18" outlineLevel="0" r="42">
      <c r="A42" s="20" t="s">
        <v>12</v>
      </c>
      <c r="B42" s="21" t="s"/>
      <c r="C42" s="21" t="s"/>
      <c r="D42" s="21" t="s"/>
      <c r="E42" s="21" t="s"/>
      <c r="F42" s="21" t="s"/>
      <c r="G42" s="21" t="s"/>
      <c r="H42" s="21" t="s"/>
      <c r="I42" s="21" t="s"/>
      <c r="J42" s="21" t="s"/>
      <c r="K42" s="21" t="s"/>
      <c r="L42" s="21" t="s"/>
      <c r="M42" s="21" t="s"/>
      <c r="N42" s="21" t="s"/>
      <c r="O42" s="21" t="s"/>
      <c r="P42" s="21" t="s"/>
      <c r="Q42" s="21" t="s"/>
      <c r="R42" s="22" t="s"/>
      <c r="S42" s="78" t="n"/>
      <c r="T42" s="78" t="n"/>
      <c r="U42" s="78" t="n"/>
      <c r="V42" s="78" t="n"/>
      <c r="W42" s="78" t="n"/>
      <c r="X42" s="78" t="n"/>
      <c r="Y42" s="78" t="n"/>
      <c r="Z42" s="78" t="n"/>
      <c r="AA42" s="78" t="n"/>
      <c r="AB42" s="78" t="n"/>
      <c r="AC42" s="78" t="n"/>
      <c r="AD42" s="78" t="n"/>
      <c r="AE42" s="78" t="n"/>
      <c r="AF42" s="78" t="n"/>
      <c r="AG42" s="78" t="n"/>
      <c r="AH42" s="78" t="n"/>
      <c r="AI42" s="78" t="n"/>
    </row>
    <row customHeight="true" ht="18" outlineLevel="0" r="43">
      <c r="A43" s="23" t="s">
        <v>13</v>
      </c>
      <c r="B43" s="24" t="s">
        <v>14</v>
      </c>
      <c r="C43" s="23" t="s">
        <v>15</v>
      </c>
      <c r="D43" s="24" t="s">
        <v>60</v>
      </c>
      <c r="E43" s="24" t="s">
        <v>17</v>
      </c>
      <c r="F43" s="23" t="s">
        <v>18</v>
      </c>
      <c r="G43" s="23" t="s">
        <v>19</v>
      </c>
      <c r="H43" s="23" t="s">
        <v>20</v>
      </c>
      <c r="I43" s="24" t="s">
        <v>21</v>
      </c>
      <c r="J43" s="26" t="n"/>
      <c r="K43" s="27" t="s">
        <v>22</v>
      </c>
      <c r="L43" s="27" t="n"/>
      <c r="M43" s="27" t="n"/>
      <c r="N43" s="27" t="n"/>
      <c r="O43" s="24" t="s">
        <v>23</v>
      </c>
      <c r="P43" s="28" t="s"/>
      <c r="Q43" s="28" t="s"/>
      <c r="R43" s="29" t="s"/>
      <c r="S43" s="78" t="n"/>
      <c r="T43" s="78" t="n"/>
      <c r="U43" s="78" t="n"/>
      <c r="V43" s="78" t="n"/>
      <c r="W43" s="78" t="n"/>
      <c r="X43" s="78" t="n"/>
      <c r="Y43" s="78" t="n"/>
      <c r="Z43" s="78" t="n"/>
      <c r="AA43" s="78" t="n"/>
      <c r="AB43" s="78" t="n"/>
      <c r="AC43" s="78" t="n"/>
      <c r="AD43" s="78" t="n"/>
      <c r="AE43" s="78" t="n"/>
      <c r="AF43" s="78" t="n"/>
      <c r="AG43" s="78" t="n"/>
      <c r="AH43" s="78" t="n"/>
      <c r="AI43" s="78" t="n"/>
    </row>
    <row customHeight="true" ht="15" outlineLevel="0" r="44">
      <c r="A44" s="30" t="s"/>
      <c r="B44" s="31" t="s"/>
      <c r="C44" s="30" t="s"/>
      <c r="D44" s="31" t="s"/>
      <c r="E44" s="31" t="s"/>
      <c r="F44" s="30" t="s"/>
      <c r="G44" s="30" t="s"/>
      <c r="H44" s="30" t="s"/>
      <c r="I44" s="31" t="s"/>
      <c r="J44" s="26" t="n"/>
      <c r="K44" s="24" t="s">
        <v>24</v>
      </c>
      <c r="L44" s="33" t="s">
        <v>25</v>
      </c>
      <c r="M44" s="33" t="s">
        <v>26</v>
      </c>
      <c r="N44" s="33" t="s">
        <v>27</v>
      </c>
      <c r="O44" s="33" t="s">
        <v>28</v>
      </c>
      <c r="P44" s="33" t="s">
        <v>29</v>
      </c>
      <c r="Q44" s="33" t="s">
        <v>30</v>
      </c>
      <c r="R44" s="33" t="s">
        <v>31</v>
      </c>
      <c r="S44" s="78" t="n"/>
      <c r="T44" s="78" t="n"/>
      <c r="U44" s="78" t="n"/>
      <c r="V44" s="78" t="n"/>
      <c r="W44" s="78" t="n"/>
      <c r="X44" s="78" t="n"/>
      <c r="Y44" s="78" t="n"/>
      <c r="Z44" s="78" t="n"/>
      <c r="AA44" s="78" t="n"/>
      <c r="AB44" s="78" t="n"/>
      <c r="AC44" s="78" t="n"/>
      <c r="AD44" s="78" t="n"/>
      <c r="AE44" s="78" t="n"/>
      <c r="AF44" s="78" t="n"/>
      <c r="AG44" s="78" t="n"/>
      <c r="AH44" s="78" t="n"/>
      <c r="AI44" s="78" t="n"/>
    </row>
    <row customHeight="true" ht="18.75" outlineLevel="0" r="45">
      <c r="A45" s="45" t="n">
        <v>52</v>
      </c>
      <c r="B45" s="41" t="s">
        <v>32</v>
      </c>
      <c r="C45" s="57" t="s">
        <v>47</v>
      </c>
      <c r="D45" s="41" t="n">
        <v>100</v>
      </c>
      <c r="E45" s="43" t="n">
        <v>9.76</v>
      </c>
      <c r="F45" s="58" t="n">
        <v>1.7</v>
      </c>
      <c r="G45" s="58" t="n">
        <v>6</v>
      </c>
      <c r="H45" s="58" t="n">
        <v>11</v>
      </c>
      <c r="I45" s="43" t="n">
        <v>104</v>
      </c>
      <c r="J45" s="43" t="n"/>
      <c r="K45" s="43" t="n">
        <v>35.2</v>
      </c>
      <c r="L45" s="43" t="n">
        <v>20.8</v>
      </c>
      <c r="M45" s="43" t="n">
        <v>41</v>
      </c>
      <c r="N45" s="43" t="n">
        <v>1.3</v>
      </c>
      <c r="O45" s="43" t="n">
        <v>0</v>
      </c>
      <c r="P45" s="43" t="n">
        <v>0</v>
      </c>
      <c r="Q45" s="43" t="n">
        <v>0.2</v>
      </c>
      <c r="R45" s="43" t="n">
        <v>9.5</v>
      </c>
      <c r="S45" s="0" t="n"/>
      <c r="T45" s="0" t="n"/>
      <c r="U45" s="0" t="n"/>
      <c r="V45" s="0" t="n"/>
      <c r="W45" s="0" t="n"/>
      <c r="X45" s="0" t="n"/>
      <c r="Y45" s="0" t="n"/>
      <c r="Z45" s="0" t="n"/>
      <c r="AA45" s="0" t="n"/>
      <c r="AB45" s="0" t="n"/>
      <c r="AC45" s="0" t="n"/>
      <c r="AD45" s="0" t="n"/>
      <c r="AE45" s="0" t="n"/>
      <c r="AF45" s="0" t="n"/>
      <c r="AG45" s="0" t="n"/>
      <c r="AH45" s="0" t="n"/>
      <c r="AI45" s="0" t="n"/>
      <c r="AJ45" s="0" t="n"/>
      <c r="AK45" s="0" t="n"/>
      <c r="AL45" s="0" t="n"/>
      <c r="AM45" s="0" t="n"/>
      <c r="AN45" s="0" t="n"/>
      <c r="AO45" s="0" t="n"/>
      <c r="AP45" s="0" t="n"/>
      <c r="AQ45" s="0" t="n"/>
      <c r="AR45" s="0" t="n"/>
      <c r="AS45" s="0" t="n"/>
      <c r="AT45" s="0" t="n"/>
      <c r="AU45" s="0" t="n"/>
      <c r="AV45" s="0" t="n"/>
      <c r="AW45" s="0" t="n"/>
    </row>
    <row customHeight="true" ht="18.75" outlineLevel="0" r="46">
      <c r="A46" s="41" t="n">
        <v>291</v>
      </c>
      <c r="B46" s="41" t="s">
        <v>35</v>
      </c>
      <c r="C46" s="59" t="s">
        <v>61</v>
      </c>
      <c r="D46" s="41" t="n">
        <v>280</v>
      </c>
      <c r="E46" s="43" t="n">
        <v>64.43</v>
      </c>
      <c r="F46" s="43" t="n">
        <v>33.6</v>
      </c>
      <c r="G46" s="43" t="n">
        <v>42.82</v>
      </c>
      <c r="H46" s="41" t="n">
        <v>54.37</v>
      </c>
      <c r="I46" s="43" t="n">
        <v>737.56</v>
      </c>
      <c r="J46" s="42" t="n"/>
      <c r="K46" s="41" t="n">
        <v>72.68</v>
      </c>
      <c r="L46" s="41" t="n">
        <v>76.42</v>
      </c>
      <c r="M46" s="43" t="n">
        <v>321.18</v>
      </c>
      <c r="N46" s="43" t="n">
        <v>3.62</v>
      </c>
      <c r="O46" s="41" t="n">
        <v>77.35</v>
      </c>
      <c r="P46" s="44" t="n">
        <v>0.03</v>
      </c>
      <c r="Q46" s="44" t="n">
        <v>0</v>
      </c>
      <c r="R46" s="41" t="n">
        <v>1.63</v>
      </c>
      <c r="S46" s="78" t="n"/>
      <c r="T46" s="78" t="n"/>
      <c r="U46" s="78" t="n"/>
      <c r="V46" s="78" t="n"/>
      <c r="W46" s="78" t="n"/>
      <c r="X46" s="78" t="n"/>
      <c r="Y46" s="78" t="n"/>
      <c r="Z46" s="78" t="n"/>
      <c r="AA46" s="78" t="n"/>
      <c r="AB46" s="78" t="n"/>
      <c r="AC46" s="78" t="n"/>
      <c r="AD46" s="78" t="n"/>
      <c r="AE46" s="78" t="n"/>
      <c r="AF46" s="78" t="n"/>
      <c r="AG46" s="78" t="n"/>
      <c r="AH46" s="78" t="n"/>
      <c r="AI46" s="78" t="n"/>
    </row>
    <row customHeight="true" ht="18.75" outlineLevel="0" r="47">
      <c r="A47" s="45" t="n"/>
      <c r="B47" s="41" t="s">
        <v>37</v>
      </c>
      <c r="C47" s="42" t="s">
        <v>62</v>
      </c>
      <c r="D47" s="41" t="n">
        <v>40</v>
      </c>
      <c r="E47" s="43" t="n">
        <v>3.84</v>
      </c>
      <c r="F47" s="43" t="n">
        <v>2.4</v>
      </c>
      <c r="G47" s="43" t="n">
        <v>0.4</v>
      </c>
      <c r="H47" s="43" t="n">
        <v>12.6</v>
      </c>
      <c r="I47" s="43" t="n">
        <v>63.6</v>
      </c>
      <c r="J47" s="60" t="n"/>
      <c r="K47" s="43" t="n">
        <v>6.9</v>
      </c>
      <c r="L47" s="43" t="n">
        <v>9.9</v>
      </c>
      <c r="M47" s="43" t="n">
        <v>26.1</v>
      </c>
      <c r="N47" s="43" t="n">
        <v>0.6</v>
      </c>
      <c r="O47" s="44" t="n">
        <v>0</v>
      </c>
      <c r="P47" s="43" t="n">
        <v>0.1</v>
      </c>
      <c r="Q47" s="43" t="n">
        <v>0.5</v>
      </c>
      <c r="R47" s="44" t="n">
        <v>0</v>
      </c>
      <c r="S47" s="78" t="n"/>
      <c r="T47" s="78" t="n"/>
      <c r="U47" s="78" t="n"/>
      <c r="V47" s="78" t="n"/>
      <c r="W47" s="78" t="n"/>
      <c r="X47" s="78" t="n"/>
      <c r="Y47" s="78" t="n"/>
      <c r="Z47" s="78" t="n"/>
      <c r="AA47" s="78" t="n"/>
      <c r="AB47" s="78" t="n"/>
      <c r="AC47" s="78" t="n"/>
      <c r="AD47" s="78" t="n"/>
      <c r="AE47" s="78" t="n"/>
      <c r="AF47" s="78" t="n"/>
      <c r="AG47" s="78" t="n"/>
      <c r="AH47" s="78" t="n"/>
      <c r="AI47" s="78" t="n"/>
    </row>
    <row customHeight="true" ht="18" outlineLevel="0" r="48">
      <c r="A48" s="41" t="n">
        <v>376</v>
      </c>
      <c r="B48" s="41" t="s">
        <v>39</v>
      </c>
      <c r="C48" s="42" t="s">
        <v>63</v>
      </c>
      <c r="D48" s="41" t="n">
        <v>200</v>
      </c>
      <c r="E48" s="43" t="n">
        <v>1.89</v>
      </c>
      <c r="F48" s="43" t="n">
        <v>0.1</v>
      </c>
      <c r="G48" s="43" t="n">
        <v>0</v>
      </c>
      <c r="H48" s="43" t="n">
        <v>15</v>
      </c>
      <c r="I48" s="43" t="n">
        <v>60</v>
      </c>
      <c r="J48" s="60" t="n"/>
      <c r="K48" s="43" t="n">
        <v>5</v>
      </c>
      <c r="L48" s="43" t="n">
        <v>0</v>
      </c>
      <c r="M48" s="43" t="n">
        <v>0</v>
      </c>
      <c r="N48" s="43" t="n">
        <v>2</v>
      </c>
      <c r="O48" s="44" t="n">
        <v>0</v>
      </c>
      <c r="P48" s="44" t="n">
        <v>0</v>
      </c>
      <c r="Q48" s="44" t="n">
        <v>0</v>
      </c>
      <c r="R48" s="44" t="n">
        <v>0</v>
      </c>
      <c r="S48" s="78" t="n"/>
      <c r="T48" s="78" t="n"/>
      <c r="U48" s="78" t="n"/>
      <c r="V48" s="78" t="n"/>
      <c r="W48" s="78" t="n"/>
      <c r="X48" s="78" t="n"/>
      <c r="Y48" s="78" t="n"/>
      <c r="Z48" s="78" t="n"/>
      <c r="AA48" s="78" t="n"/>
      <c r="AB48" s="78" t="n"/>
      <c r="AC48" s="78" t="n"/>
      <c r="AD48" s="78" t="n"/>
      <c r="AE48" s="78" t="n"/>
      <c r="AF48" s="78" t="n"/>
      <c r="AG48" s="78" t="n"/>
      <c r="AH48" s="78" t="n"/>
      <c r="AI48" s="78" t="n"/>
    </row>
    <row customHeight="true" ht="18" outlineLevel="0" r="49">
      <c r="A49" s="41" t="n">
        <v>386</v>
      </c>
      <c r="B49" s="41" t="s">
        <v>41</v>
      </c>
      <c r="C49" s="42" t="s">
        <v>64</v>
      </c>
      <c r="D49" s="41" t="n">
        <v>100</v>
      </c>
      <c r="E49" s="43" t="n">
        <v>15.45</v>
      </c>
      <c r="F49" s="43" t="n">
        <v>2.7</v>
      </c>
      <c r="G49" s="43" t="n">
        <v>2.5</v>
      </c>
      <c r="H49" s="43" t="n">
        <v>10.8</v>
      </c>
      <c r="I49" s="43" t="n">
        <v>79</v>
      </c>
      <c r="J49" s="42" t="n"/>
      <c r="K49" s="43" t="n">
        <v>121</v>
      </c>
      <c r="L49" s="43" t="n">
        <v>15</v>
      </c>
      <c r="M49" s="43" t="n">
        <v>94</v>
      </c>
      <c r="N49" s="43" t="n">
        <v>0.1</v>
      </c>
      <c r="O49" s="43" t="n">
        <v>20</v>
      </c>
      <c r="P49" s="43" t="n">
        <v>0.045</v>
      </c>
      <c r="Q49" s="43" t="n">
        <v>0.1</v>
      </c>
      <c r="R49" s="43" t="n">
        <v>0.9</v>
      </c>
      <c r="S49" s="40" t="n"/>
      <c r="T49" s="0" t="n"/>
      <c r="U49" s="0" t="n"/>
      <c r="V49" s="0" t="n"/>
      <c r="W49" s="0" t="n"/>
      <c r="X49" s="0" t="n"/>
      <c r="Y49" s="0" t="n"/>
      <c r="Z49" s="0" t="n"/>
      <c r="AA49" s="0" t="n"/>
      <c r="AB49" s="0" t="n"/>
      <c r="AC49" s="0" t="n"/>
      <c r="AD49" s="0" t="n"/>
      <c r="AE49" s="0" t="n"/>
      <c r="AF49" s="0" t="n"/>
      <c r="AG49" s="0" t="n"/>
      <c r="AH49" s="0" t="n"/>
      <c r="AI49" s="0" t="n"/>
    </row>
    <row customHeight="true" ht="18" outlineLevel="0" r="50">
      <c r="A50" s="33" t="s">
        <v>45</v>
      </c>
      <c r="B50" s="51" t="s"/>
      <c r="C50" s="52" t="s"/>
      <c r="D50" s="79" t="n">
        <v>720</v>
      </c>
      <c r="E50" s="66" t="n">
        <f aca="false" ca="false" dt2D="false" dtr="false" t="normal">SUM(E45:E49)</f>
        <v>95.37000000000002</v>
      </c>
      <c r="F50" s="66" t="n">
        <f aca="false" ca="false" dt2D="false" dtr="false" t="normal">SUM(F45:F48)</f>
        <v>37.800000000000004</v>
      </c>
      <c r="G50" s="66" t="n">
        <f aca="false" ca="false" dt2D="false" dtr="false" t="normal">SUM(G45:G48)</f>
        <v>49.22</v>
      </c>
      <c r="H50" s="66" t="n">
        <f aca="false" ca="false" dt2D="false" dtr="false" t="normal">SUM(H45:H48)</f>
        <v>92.97</v>
      </c>
      <c r="I50" s="66" t="n">
        <f aca="false" ca="false" dt2D="false" dtr="false" t="normal">SUM(I45:I48)</f>
        <v>965.16</v>
      </c>
      <c r="J50" s="33" t="n">
        <f aca="false" ca="false" dt2D="false" dtr="false" t="normal">SUM(J45:J48)</f>
        <v>0</v>
      </c>
      <c r="K50" s="66" t="n">
        <f aca="false" ca="false" dt2D="false" dtr="false" t="normal">SUM(K45:K48)</f>
        <v>119.78000000000002</v>
      </c>
      <c r="L50" s="66" t="n">
        <f aca="false" ca="false" dt2D="false" dtr="false" t="normal">SUM(L45:L48)</f>
        <v>107.12</v>
      </c>
      <c r="M50" s="66" t="n">
        <f aca="false" ca="false" dt2D="false" dtr="false" t="normal">SUM(M45:M48)</f>
        <v>388.28000000000003</v>
      </c>
      <c r="N50" s="66" t="n">
        <f aca="false" ca="false" dt2D="false" dtr="false" t="normal">SUM(N45:N48)</f>
        <v>7.52</v>
      </c>
      <c r="O50" s="66" t="n">
        <f aca="false" ca="false" dt2D="false" dtr="false" t="normal">SUM(O45:O48)</f>
        <v>77.35</v>
      </c>
      <c r="P50" s="66" t="n">
        <f aca="false" ca="false" dt2D="false" dtr="false" t="normal">SUM(P45:P48)</f>
        <v>0.13</v>
      </c>
      <c r="Q50" s="66" t="n">
        <f aca="false" ca="false" dt2D="false" dtr="false" t="normal">SUM(Q45:Q48)</f>
        <v>0.7</v>
      </c>
      <c r="R50" s="66" t="n">
        <f aca="false" ca="false" dt2D="false" dtr="false" t="normal">SUM(R45:R48)</f>
        <v>11.129999999999999</v>
      </c>
      <c r="S50" s="78" t="n"/>
      <c r="T50" s="78" t="n"/>
      <c r="U50" s="78" t="n"/>
      <c r="V50" s="78" t="n"/>
      <c r="W50" s="78" t="n"/>
      <c r="X50" s="78" t="n"/>
      <c r="Y50" s="78" t="n"/>
      <c r="Z50" s="78" t="n"/>
      <c r="AA50" s="78" t="n"/>
      <c r="AB50" s="78" t="n"/>
      <c r="AC50" s="78" t="n"/>
      <c r="AD50" s="78" t="n"/>
      <c r="AE50" s="78" t="n"/>
      <c r="AF50" s="78" t="n"/>
      <c r="AG50" s="78" t="n"/>
      <c r="AH50" s="78" t="n"/>
      <c r="AI50" s="78" t="n"/>
    </row>
    <row customHeight="true" ht="18" outlineLevel="0" r="51">
      <c r="A51" s="20" t="s">
        <v>46</v>
      </c>
      <c r="B51" s="21" t="s"/>
      <c r="C51" s="21" t="s"/>
      <c r="D51" s="21" t="s"/>
      <c r="E51" s="21" t="s"/>
      <c r="F51" s="21" t="s"/>
      <c r="G51" s="21" t="s"/>
      <c r="H51" s="21" t="s"/>
      <c r="I51" s="21" t="s"/>
      <c r="J51" s="21" t="s"/>
      <c r="K51" s="21" t="s"/>
      <c r="L51" s="21" t="s"/>
      <c r="M51" s="21" t="s"/>
      <c r="N51" s="21" t="s"/>
      <c r="O51" s="21" t="s"/>
      <c r="P51" s="21" t="s"/>
      <c r="Q51" s="21" t="s"/>
      <c r="R51" s="22" t="s"/>
    </row>
    <row customHeight="true" ht="18" outlineLevel="0" r="52">
      <c r="A52" s="23" t="s">
        <v>13</v>
      </c>
      <c r="B52" s="24" t="s">
        <v>14</v>
      </c>
      <c r="C52" s="23" t="s">
        <v>15</v>
      </c>
      <c r="D52" s="24" t="s">
        <v>16</v>
      </c>
      <c r="E52" s="24" t="s">
        <v>17</v>
      </c>
      <c r="F52" s="23" t="s">
        <v>18</v>
      </c>
      <c r="G52" s="23" t="s">
        <v>19</v>
      </c>
      <c r="H52" s="23" t="s">
        <v>20</v>
      </c>
      <c r="I52" s="24" t="s">
        <v>21</v>
      </c>
      <c r="J52" s="26" t="n"/>
      <c r="K52" s="27" t="s">
        <v>22</v>
      </c>
      <c r="L52" s="27" t="n"/>
      <c r="M52" s="27" t="n"/>
      <c r="N52" s="27" t="n"/>
      <c r="O52" s="24" t="s">
        <v>23</v>
      </c>
      <c r="P52" s="28" t="s"/>
      <c r="Q52" s="28" t="s"/>
      <c r="R52" s="29" t="s"/>
    </row>
    <row customHeight="true" ht="15" outlineLevel="0" r="53">
      <c r="A53" s="30" t="s"/>
      <c r="B53" s="31" t="s"/>
      <c r="C53" s="30" t="s"/>
      <c r="D53" s="31" t="s"/>
      <c r="E53" s="31" t="s"/>
      <c r="F53" s="30" t="s"/>
      <c r="G53" s="30" t="s"/>
      <c r="H53" s="30" t="s"/>
      <c r="I53" s="31" t="s"/>
      <c r="J53" s="26" t="n"/>
      <c r="K53" s="24" t="s">
        <v>24</v>
      </c>
      <c r="L53" s="33" t="s">
        <v>25</v>
      </c>
      <c r="M53" s="33" t="s">
        <v>26</v>
      </c>
      <c r="N53" s="33" t="s">
        <v>27</v>
      </c>
      <c r="O53" s="33" t="s">
        <v>28</v>
      </c>
      <c r="P53" s="33" t="s">
        <v>29</v>
      </c>
      <c r="Q53" s="33" t="s">
        <v>30</v>
      </c>
      <c r="R53" s="33" t="s">
        <v>31</v>
      </c>
    </row>
    <row customHeight="true" ht="18" outlineLevel="0" r="54">
      <c r="A54" s="41" t="n">
        <v>45</v>
      </c>
      <c r="B54" s="41" t="s">
        <v>32</v>
      </c>
      <c r="C54" s="57" t="s">
        <v>65</v>
      </c>
      <c r="D54" s="41" t="n">
        <v>100</v>
      </c>
      <c r="E54" s="41" t="n">
        <v>9.42</v>
      </c>
      <c r="F54" s="45" t="n">
        <v>1.3</v>
      </c>
      <c r="G54" s="45" t="n">
        <v>4.7</v>
      </c>
      <c r="H54" s="45" t="n">
        <v>10.3</v>
      </c>
      <c r="I54" s="41" t="n">
        <v>88</v>
      </c>
      <c r="J54" s="41" t="n"/>
      <c r="K54" s="41" t="n">
        <v>37.3</v>
      </c>
      <c r="L54" s="41" t="n">
        <v>15.2</v>
      </c>
      <c r="M54" s="41" t="n">
        <v>27.7</v>
      </c>
      <c r="N54" s="41" t="n">
        <v>0.5</v>
      </c>
      <c r="O54" s="41" t="n">
        <v>0</v>
      </c>
      <c r="P54" s="41" t="n">
        <v>0</v>
      </c>
      <c r="Q54" s="41" t="n">
        <v>0</v>
      </c>
      <c r="R54" s="41" t="n">
        <v>32.5</v>
      </c>
      <c r="S54" s="0" t="n"/>
      <c r="T54" s="0" t="n"/>
      <c r="U54" s="0" t="n"/>
      <c r="V54" s="0" t="n"/>
      <c r="W54" s="0" t="n"/>
      <c r="X54" s="0" t="n"/>
      <c r="Y54" s="0" t="n"/>
      <c r="Z54" s="0" t="n"/>
      <c r="AA54" s="0" t="n"/>
      <c r="AB54" s="0" t="n"/>
      <c r="AC54" s="0" t="n"/>
      <c r="AD54" s="0" t="n"/>
      <c r="AE54" s="0" t="n"/>
      <c r="AF54" s="0" t="n"/>
      <c r="AG54" s="0" t="n"/>
      <c r="AH54" s="0" t="n"/>
      <c r="AI54" s="0" t="n"/>
      <c r="AJ54" s="0" t="n"/>
      <c r="AK54" s="0" t="n"/>
      <c r="AL54" s="0" t="n"/>
      <c r="AM54" s="0" t="n"/>
      <c r="AN54" s="0" t="n"/>
      <c r="AO54" s="0" t="n"/>
      <c r="AP54" s="0" t="n"/>
      <c r="AQ54" s="0" t="n"/>
      <c r="AR54" s="0" t="n"/>
      <c r="AS54" s="0" t="n"/>
      <c r="AT54" s="0" t="n"/>
      <c r="AU54" s="0" t="n"/>
      <c r="AV54" s="0" t="n"/>
      <c r="AW54" s="0" t="n"/>
    </row>
    <row customHeight="true" ht="17.25" outlineLevel="0" r="55">
      <c r="A55" s="41" t="n">
        <v>82</v>
      </c>
      <c r="B55" s="41" t="s">
        <v>35</v>
      </c>
      <c r="C55" s="57" t="s">
        <v>66</v>
      </c>
      <c r="D55" s="41" t="n">
        <v>250</v>
      </c>
      <c r="E55" s="43" t="n">
        <v>13.57</v>
      </c>
      <c r="F55" s="43" t="n">
        <v>1.8</v>
      </c>
      <c r="G55" s="43" t="n">
        <v>4.9</v>
      </c>
      <c r="H55" s="43" t="n">
        <v>15.2</v>
      </c>
      <c r="I55" s="43" t="n">
        <v>112.3</v>
      </c>
      <c r="J55" s="60" t="n"/>
      <c r="K55" s="43" t="n">
        <v>85.9</v>
      </c>
      <c r="L55" s="43" t="n">
        <v>10.6</v>
      </c>
      <c r="M55" s="43" t="n">
        <v>21.8</v>
      </c>
      <c r="N55" s="43" t="n">
        <v>0.9</v>
      </c>
      <c r="O55" s="43" t="n">
        <v>1</v>
      </c>
      <c r="P55" s="43" t="n">
        <v>5</v>
      </c>
      <c r="Q55" s="43" t="n">
        <v>0.3</v>
      </c>
      <c r="R55" s="43" t="n">
        <v>12.9</v>
      </c>
      <c r="S55" s="0" t="n"/>
      <c r="T55" s="0" t="n"/>
      <c r="U55" s="0" t="n"/>
      <c r="V55" s="0" t="n"/>
      <c r="W55" s="0" t="n"/>
      <c r="X55" s="0" t="n"/>
      <c r="Y55" s="0" t="n"/>
      <c r="Z55" s="0" t="n"/>
      <c r="AA55" s="0" t="n"/>
      <c r="AB55" s="0" t="n"/>
      <c r="AC55" s="0" t="n"/>
      <c r="AD55" s="0" t="n"/>
      <c r="AE55" s="0" t="n"/>
      <c r="AF55" s="0" t="n"/>
      <c r="AG55" s="0" t="n"/>
      <c r="AH55" s="0" t="n"/>
    </row>
    <row customFormat="true" customHeight="true" ht="18" outlineLevel="0" r="56" s="80">
      <c r="A56" s="41" t="n">
        <v>234</v>
      </c>
      <c r="B56" s="41" t="s">
        <v>37</v>
      </c>
      <c r="C56" s="81" t="s">
        <v>67</v>
      </c>
      <c r="D56" s="34" t="s">
        <v>68</v>
      </c>
      <c r="E56" s="41" t="n">
        <v>40.41</v>
      </c>
      <c r="F56" s="43" t="n">
        <v>14.8</v>
      </c>
      <c r="G56" s="43" t="n">
        <v>18.8</v>
      </c>
      <c r="H56" s="43" t="n">
        <v>11.6</v>
      </c>
      <c r="I56" s="43" t="n">
        <v>274</v>
      </c>
      <c r="J56" s="82" t="n"/>
      <c r="K56" s="43" t="n">
        <v>139.3</v>
      </c>
      <c r="L56" s="43" t="n">
        <v>0</v>
      </c>
      <c r="M56" s="43" t="n">
        <v>0</v>
      </c>
      <c r="N56" s="43" t="n">
        <v>1</v>
      </c>
      <c r="O56" s="43" t="n">
        <v>0</v>
      </c>
      <c r="P56" s="43" t="n">
        <v>0.2</v>
      </c>
      <c r="Q56" s="43" t="n">
        <v>0</v>
      </c>
      <c r="R56" s="43" t="n">
        <v>6.8</v>
      </c>
      <c r="S56" s="0" t="n"/>
      <c r="T56" s="0" t="n"/>
      <c r="U56" s="0" t="n"/>
      <c r="V56" s="0" t="n"/>
      <c r="W56" s="0" t="n"/>
      <c r="X56" s="0" t="n"/>
      <c r="Y56" s="0" t="n"/>
      <c r="Z56" s="0" t="n"/>
      <c r="AA56" s="0" t="n"/>
      <c r="AB56" s="0" t="n"/>
      <c r="AC56" s="0" t="n"/>
      <c r="AD56" s="0" t="n"/>
      <c r="AE56" s="0" t="n"/>
      <c r="AF56" s="0" t="n"/>
      <c r="AG56" s="0" t="n"/>
      <c r="AH56" s="0" t="n"/>
      <c r="AI56" s="0" t="n"/>
      <c r="AJ56" s="0" t="n"/>
      <c r="AK56" s="0" t="n"/>
      <c r="AL56" s="0" t="n"/>
      <c r="AM56" s="0" t="n"/>
      <c r="AN56" s="0" t="n"/>
      <c r="AO56" s="0" t="n"/>
      <c r="AP56" s="0" t="n"/>
      <c r="AQ56" s="0" t="n"/>
      <c r="AR56" s="0" t="n"/>
      <c r="AS56" s="0" t="n"/>
      <c r="AT56" s="0" t="n"/>
      <c r="AU56" s="0" t="n"/>
      <c r="AV56" s="0" t="n"/>
      <c r="AW56" s="0" t="n"/>
    </row>
    <row customFormat="true" customHeight="true" ht="18" outlineLevel="0" r="57" s="80">
      <c r="A57" s="41" t="n">
        <v>142</v>
      </c>
      <c r="B57" s="41" t="s">
        <v>39</v>
      </c>
      <c r="C57" s="83" t="s">
        <v>69</v>
      </c>
      <c r="D57" s="41" t="s">
        <v>70</v>
      </c>
      <c r="E57" s="43" t="n">
        <v>23.74</v>
      </c>
      <c r="F57" s="43" t="n">
        <v>3.6</v>
      </c>
      <c r="G57" s="43" t="n">
        <v>9.54</v>
      </c>
      <c r="H57" s="43" t="n">
        <v>35.76</v>
      </c>
      <c r="I57" s="43" t="n">
        <v>243.36</v>
      </c>
      <c r="J57" s="60" t="n"/>
      <c r="K57" s="43" t="n">
        <v>35.76</v>
      </c>
      <c r="L57" s="43" t="n">
        <v>0</v>
      </c>
      <c r="M57" s="43" t="n">
        <v>0</v>
      </c>
      <c r="N57" s="43" t="n">
        <v>1.92</v>
      </c>
      <c r="O57" s="43" t="n">
        <v>0</v>
      </c>
      <c r="P57" s="43" t="n">
        <v>0.48</v>
      </c>
      <c r="Q57" s="43" t="n">
        <v>0</v>
      </c>
      <c r="R57" s="43" t="n">
        <v>43.08</v>
      </c>
      <c r="S57" s="0" t="n"/>
      <c r="T57" s="0" t="n"/>
      <c r="U57" s="0" t="n"/>
      <c r="V57" s="0" t="n"/>
      <c r="W57" s="0" t="n"/>
      <c r="X57" s="0" t="n"/>
      <c r="Y57" s="0" t="n"/>
      <c r="Z57" s="0" t="n"/>
      <c r="AA57" s="0" t="n"/>
      <c r="AB57" s="0" t="n"/>
      <c r="AC57" s="0" t="n"/>
      <c r="AD57" s="0" t="n"/>
      <c r="AE57" s="0" t="n"/>
      <c r="AF57" s="0" t="n"/>
      <c r="AG57" s="0" t="n"/>
      <c r="AH57" s="0" t="n"/>
      <c r="AI57" s="0" t="n"/>
      <c r="AJ57" s="0" t="n"/>
      <c r="AK57" s="0" t="n"/>
      <c r="AL57" s="0" t="n"/>
      <c r="AM57" s="0" t="n"/>
      <c r="AN57" s="0" t="n"/>
      <c r="AO57" s="0" t="n"/>
      <c r="AP57" s="0" t="n"/>
      <c r="AQ57" s="0" t="n"/>
      <c r="AR57" s="0" t="n"/>
      <c r="AS57" s="0" t="n"/>
      <c r="AT57" s="0" t="n"/>
      <c r="AU57" s="0" t="n"/>
      <c r="AV57" s="0" t="n"/>
      <c r="AW57" s="0" t="n"/>
    </row>
    <row customHeight="true" ht="18" outlineLevel="0" r="58">
      <c r="A58" s="41" t="n"/>
      <c r="B58" s="41" t="s">
        <v>41</v>
      </c>
      <c r="C58" s="59" t="s">
        <v>71</v>
      </c>
      <c r="D58" s="41" t="n">
        <v>200</v>
      </c>
      <c r="E58" s="43" t="n">
        <v>14</v>
      </c>
      <c r="F58" s="43" t="n">
        <v>0.2</v>
      </c>
      <c r="G58" s="43" t="n">
        <v>0</v>
      </c>
      <c r="H58" s="43" t="n">
        <v>3.9</v>
      </c>
      <c r="I58" s="43" t="n">
        <v>16</v>
      </c>
      <c r="J58" s="84" t="n"/>
      <c r="K58" s="43" t="n">
        <v>0.24</v>
      </c>
      <c r="L58" s="43" t="n">
        <v>0.2</v>
      </c>
      <c r="M58" s="43" t="n">
        <v>0.5</v>
      </c>
      <c r="N58" s="43" t="n">
        <v>7</v>
      </c>
      <c r="O58" s="44" t="n">
        <v>0</v>
      </c>
      <c r="P58" s="43" t="n">
        <v>0.1</v>
      </c>
      <c r="Q58" s="43" t="n">
        <v>0</v>
      </c>
      <c r="R58" s="43" t="n">
        <v>6</v>
      </c>
      <c r="S58" s="40" t="n"/>
    </row>
    <row customHeight="true" ht="18" outlineLevel="0" r="59">
      <c r="A59" s="41" t="n"/>
      <c r="B59" s="41" t="s">
        <v>43</v>
      </c>
      <c r="C59" s="59" t="s">
        <v>52</v>
      </c>
      <c r="D59" s="34" t="n">
        <v>40</v>
      </c>
      <c r="E59" s="43" t="n">
        <v>3.2</v>
      </c>
      <c r="F59" s="43" t="n">
        <v>1.68</v>
      </c>
      <c r="G59" s="43" t="n">
        <v>0.33</v>
      </c>
      <c r="H59" s="43" t="n">
        <v>14.82</v>
      </c>
      <c r="I59" s="43" t="n">
        <v>68.97</v>
      </c>
      <c r="J59" s="84" t="n"/>
      <c r="K59" s="43" t="n">
        <v>6.9</v>
      </c>
      <c r="L59" s="43" t="n">
        <v>7.5</v>
      </c>
      <c r="M59" s="43" t="n">
        <v>31.8</v>
      </c>
      <c r="N59" s="43" t="n">
        <v>0.93</v>
      </c>
      <c r="O59" s="44" t="n">
        <v>0</v>
      </c>
      <c r="P59" s="43" t="n">
        <v>0.03</v>
      </c>
      <c r="Q59" s="43" t="n">
        <v>0</v>
      </c>
      <c r="R59" s="44" t="n">
        <v>0</v>
      </c>
      <c r="S59" s="40" t="n"/>
    </row>
    <row customHeight="true" ht="18" outlineLevel="0" r="60">
      <c r="A60" s="41" t="n"/>
      <c r="B60" s="41" t="s">
        <v>72</v>
      </c>
      <c r="C60" s="42" t="s">
        <v>53</v>
      </c>
      <c r="D60" s="34" t="n">
        <v>70</v>
      </c>
      <c r="E60" s="39" t="n">
        <v>6.72</v>
      </c>
      <c r="F60" s="43" t="n">
        <v>2.37</v>
      </c>
      <c r="G60" s="43" t="n">
        <v>0.3</v>
      </c>
      <c r="H60" s="43" t="n">
        <v>14.49</v>
      </c>
      <c r="I60" s="43" t="n">
        <v>70.14</v>
      </c>
      <c r="J60" s="42" t="n"/>
      <c r="K60" s="43" t="n">
        <v>6.9</v>
      </c>
      <c r="L60" s="43" t="n">
        <v>9.9</v>
      </c>
      <c r="M60" s="43" t="n">
        <v>26.1</v>
      </c>
      <c r="N60" s="43" t="n">
        <v>0.33</v>
      </c>
      <c r="O60" s="44" t="n">
        <v>0</v>
      </c>
      <c r="P60" s="43" t="n">
        <v>0.03</v>
      </c>
      <c r="Q60" s="43" t="n">
        <v>0</v>
      </c>
      <c r="R60" s="44" t="n">
        <v>0</v>
      </c>
      <c r="S60" s="40" t="n"/>
    </row>
    <row customHeight="true" ht="18" outlineLevel="0" r="61">
      <c r="A61" s="33" t="s">
        <v>45</v>
      </c>
      <c r="B61" s="51" t="s"/>
      <c r="C61" s="52" t="s"/>
      <c r="D61" s="79" t="n">
        <v>945</v>
      </c>
      <c r="E61" s="85" t="n">
        <f aca="false" ca="false" dt2D="false" dtr="false" t="normal">SUM(E54:E60)</f>
        <v>111.06</v>
      </c>
      <c r="F61" s="79" t="n">
        <f aca="false" ca="false" dt2D="false" dtr="false" t="normal">SUM(F54:F60)</f>
        <v>25.750000000000004</v>
      </c>
      <c r="G61" s="79" t="n">
        <f aca="false" ca="false" dt2D="false" dtr="false" t="normal">SUM(G54:G60)</f>
        <v>38.56999999999999</v>
      </c>
      <c r="H61" s="79" t="n">
        <f aca="false" ca="false" dt2D="false" dtr="false" t="normal">SUM(H54:H60)</f>
        <v>106.07000000000001</v>
      </c>
      <c r="I61" s="79" t="n">
        <f aca="false" ca="false" dt2D="false" dtr="false" t="normal">SUM(I54:I60)</f>
        <v>872.7700000000001</v>
      </c>
      <c r="J61" s="79" t="n">
        <f aca="false" ca="false" dt2D="false" dtr="false" t="normal">SUM(J54:J60)</f>
        <v>0</v>
      </c>
      <c r="K61" s="79" t="n">
        <f aca="false" ca="false" dt2D="false" dtr="false" t="normal">SUM(K54:K60)</f>
        <v>312.29999999999995</v>
      </c>
      <c r="L61" s="85" t="n">
        <f aca="false" ca="false" dt2D="false" dtr="false" t="normal">SUM(L54:L60)</f>
        <v>43.4</v>
      </c>
      <c r="M61" s="85" t="n">
        <f aca="false" ca="false" dt2D="false" dtr="false" t="normal">SUM(M54:M60)</f>
        <v>107.9</v>
      </c>
      <c r="N61" s="79" t="n">
        <f aca="false" ca="false" dt2D="false" dtr="false" t="normal">SUM(N54:N60)</f>
        <v>12.58</v>
      </c>
      <c r="O61" s="85" t="n">
        <f aca="false" ca="false" dt2D="false" dtr="false" t="normal">SUM(O54:O60)</f>
        <v>1</v>
      </c>
      <c r="P61" s="85" t="n">
        <f aca="false" ca="false" dt2D="false" dtr="false" t="normal">SUM(P54:P60)</f>
        <v>5.84</v>
      </c>
      <c r="Q61" s="85" t="n">
        <f aca="false" ca="false" dt2D="false" dtr="false" t="normal">SUM(Q54:Q60)</f>
        <v>0.3</v>
      </c>
      <c r="R61" s="85" t="n">
        <f aca="false" ca="false" dt2D="false" dtr="false" t="normal">SUM(R54:R60)</f>
        <v>101.28</v>
      </c>
    </row>
    <row customHeight="true" ht="18" outlineLevel="0" r="62">
      <c r="A62" s="63" t="s">
        <v>54</v>
      </c>
      <c r="B62" s="64" t="s"/>
      <c r="C62" s="64" t="s"/>
      <c r="D62" s="65" t="s"/>
      <c r="E62" s="66" t="n">
        <f aca="false" ca="false" dt2D="false" dtr="false" t="normal">E50+E61</f>
        <v>206.43</v>
      </c>
      <c r="F62" s="66" t="n">
        <f aca="false" ca="false" dt2D="false" dtr="false" t="normal">F50+F61</f>
        <v>63.55000000000001</v>
      </c>
      <c r="G62" s="66" t="n">
        <f aca="false" ca="false" dt2D="false" dtr="false" t="normal">G50+G61</f>
        <v>87.78999999999999</v>
      </c>
      <c r="H62" s="66" t="n">
        <f aca="false" ca="false" dt2D="false" dtr="false" t="normal">H50+H61</f>
        <v>199.04000000000002</v>
      </c>
      <c r="I62" s="66" t="n">
        <f aca="false" ca="false" dt2D="false" dtr="false" t="normal">I50+I61</f>
        <v>1837.93</v>
      </c>
      <c r="J62" s="60" t="n"/>
      <c r="K62" s="66" t="n">
        <f aca="false" ca="false" dt2D="false" dtr="false" t="normal">K50+K61</f>
        <v>432.08</v>
      </c>
      <c r="L62" s="66" t="n">
        <f aca="false" ca="false" dt2D="false" dtr="false" t="normal">L50+L61</f>
        <v>150.52</v>
      </c>
      <c r="M62" s="66" t="n">
        <f aca="false" ca="false" dt2D="false" dtr="false" t="normal">M50+M61</f>
        <v>496.18000000000006</v>
      </c>
      <c r="N62" s="66" t="n">
        <f aca="false" ca="false" dt2D="false" dtr="false" t="normal">N50+N61</f>
        <v>20.1</v>
      </c>
      <c r="O62" s="66" t="n">
        <f aca="false" ca="false" dt2D="false" dtr="false" t="normal">O50+O61</f>
        <v>78.35</v>
      </c>
      <c r="P62" s="66" t="n">
        <f aca="false" ca="false" dt2D="false" dtr="false" t="normal">P50+P61</f>
        <v>5.97</v>
      </c>
      <c r="Q62" s="66" t="n">
        <f aca="false" ca="false" dt2D="false" dtr="false" t="normal">Q50+Q61</f>
        <v>1</v>
      </c>
      <c r="R62" s="66" t="n">
        <f aca="false" ca="false" dt2D="false" dtr="false" t="normal">R50+R61</f>
        <v>112.41</v>
      </c>
    </row>
    <row customHeight="true" ht="15" outlineLevel="0" r="63">
      <c r="A63" s="67" t="n"/>
      <c r="B63" s="67" t="n"/>
      <c r="C63" s="67" t="n"/>
      <c r="D63" s="67" t="n"/>
      <c r="E63" s="86" t="n"/>
      <c r="F63" s="68" t="n"/>
      <c r="G63" s="68" t="n"/>
      <c r="H63" s="68" t="n"/>
      <c r="I63" s="68" t="n"/>
      <c r="J63" s="71" t="n"/>
      <c r="K63" s="68" t="n"/>
      <c r="L63" s="86" t="n"/>
      <c r="M63" s="68" t="n"/>
      <c r="N63" s="68" t="n"/>
      <c r="O63" s="68" t="n"/>
      <c r="P63" s="86" t="n"/>
      <c r="Q63" s="86" t="n"/>
      <c r="R63" s="86" t="n"/>
    </row>
    <row customHeight="true" ht="15" outlineLevel="0" r="64">
      <c r="A64" s="67" t="n"/>
      <c r="B64" s="67" t="n"/>
      <c r="C64" s="67" t="n"/>
      <c r="D64" s="67" t="n"/>
      <c r="E64" s="86" t="n"/>
      <c r="F64" s="68" t="n"/>
      <c r="G64" s="68" t="n"/>
      <c r="H64" s="68" t="n"/>
      <c r="I64" s="68" t="n"/>
      <c r="J64" s="71" t="n"/>
      <c r="K64" s="68" t="n"/>
      <c r="L64" s="86" t="n"/>
      <c r="M64" s="68" t="n"/>
      <c r="N64" s="68" t="n"/>
      <c r="O64" s="68" t="n"/>
      <c r="P64" s="86" t="n"/>
      <c r="Q64" s="86" t="n"/>
      <c r="R64" s="86" t="n"/>
    </row>
    <row customHeight="true" ht="15" outlineLevel="0" r="65">
      <c r="A65" s="67" t="n"/>
      <c r="B65" s="67" t="n"/>
      <c r="C65" s="67" t="n"/>
      <c r="D65" s="67" t="n"/>
      <c r="E65" s="86" t="n"/>
      <c r="F65" s="68" t="n"/>
      <c r="G65" s="68" t="n"/>
      <c r="H65" s="68" t="n"/>
      <c r="I65" s="68" t="n"/>
      <c r="J65" s="71" t="n"/>
      <c r="K65" s="68" t="n"/>
      <c r="L65" s="86" t="n"/>
      <c r="M65" s="68" t="n"/>
      <c r="N65" s="68" t="n"/>
      <c r="O65" s="68" t="n"/>
      <c r="P65" s="86" t="n"/>
      <c r="Q65" s="86" t="n"/>
      <c r="R65" s="86" t="n"/>
    </row>
    <row customHeight="true" ht="15" outlineLevel="0" r="66">
      <c r="A66" s="1" t="s">
        <v>0</v>
      </c>
      <c r="B66" s="1" t="s"/>
      <c r="C66" s="1" t="s"/>
      <c r="D66" s="67" t="n"/>
      <c r="E66" s="86" t="n"/>
      <c r="F66" s="68" t="n"/>
      <c r="G66" s="68" t="n"/>
      <c r="H66" s="68" t="n"/>
      <c r="I66" s="87" t="n"/>
      <c r="J66" s="87" t="n"/>
      <c r="K66" s="88" t="s">
        <v>73</v>
      </c>
      <c r="L66" s="88" t="s"/>
      <c r="M66" s="88" t="s"/>
      <c r="N66" s="88" t="s"/>
      <c r="O66" s="88" t="s"/>
      <c r="P66" s="88" t="s"/>
      <c r="Q66" s="88" t="s"/>
      <c r="R66" s="88" t="s"/>
      <c r="S66" s="88" t="n"/>
      <c r="T66" s="88" t="n"/>
    </row>
    <row customHeight="true" ht="15" outlineLevel="0" r="67">
      <c r="A67" s="3" t="s">
        <v>2</v>
      </c>
      <c r="B67" s="3" t="s"/>
      <c r="C67" s="3" t="s"/>
      <c r="D67" s="67" t="n"/>
      <c r="E67" s="86" t="n"/>
      <c r="F67" s="68" t="n"/>
      <c r="G67" s="68" t="n"/>
      <c r="H67" s="68" t="n"/>
      <c r="I67" s="69" t="n"/>
      <c r="J67" s="69" t="n"/>
      <c r="K67" s="6" t="s">
        <v>3</v>
      </c>
      <c r="L67" s="6" t="s"/>
      <c r="M67" s="6" t="s"/>
      <c r="N67" s="6" t="s"/>
      <c r="O67" s="6" t="s"/>
      <c r="P67" s="6" t="s"/>
      <c r="Q67" s="6" t="s"/>
      <c r="R67" s="6" t="s"/>
      <c r="S67" s="6" t="s"/>
      <c r="T67" s="6" t="s"/>
    </row>
    <row customHeight="true" ht="15" outlineLevel="0" r="68">
      <c r="A68" s="9" t="s">
        <v>74</v>
      </c>
      <c r="B68" s="9" t="s"/>
      <c r="C68" s="9" t="s"/>
      <c r="D68" s="67" t="n"/>
      <c r="E68" s="86" t="n"/>
      <c r="F68" s="68" t="n"/>
      <c r="G68" s="68" t="n"/>
      <c r="H68" s="68" t="n"/>
      <c r="I68" s="73" t="s">
        <v>75</v>
      </c>
      <c r="J68" s="73" t="s"/>
      <c r="K68" s="73" t="s"/>
      <c r="L68" s="73" t="s"/>
      <c r="M68" s="73" t="s"/>
      <c r="N68" s="73" t="s"/>
      <c r="O68" s="73" t="s"/>
      <c r="P68" s="73" t="s"/>
      <c r="Q68" s="73" t="s"/>
      <c r="R68" s="73" t="s"/>
      <c r="S68" s="69" t="n"/>
      <c r="T68" s="69" t="n"/>
    </row>
    <row customHeight="true" ht="15" outlineLevel="0" r="69">
      <c r="A69" s="11" t="s">
        <v>6</v>
      </c>
      <c r="B69" s="11" t="s"/>
      <c r="C69" s="11" t="s"/>
      <c r="D69" s="67" t="n"/>
      <c r="E69" s="86" t="n"/>
      <c r="F69" s="68" t="n"/>
      <c r="G69" s="68" t="n"/>
      <c r="H69" s="68" t="n"/>
      <c r="I69" s="74" t="s">
        <v>7</v>
      </c>
      <c r="J69" s="74" t="s"/>
      <c r="K69" s="74" t="s"/>
      <c r="L69" s="74" t="s"/>
      <c r="M69" s="74" t="s"/>
      <c r="N69" s="74" t="s"/>
      <c r="O69" s="74" t="s"/>
      <c r="P69" s="74" t="s"/>
      <c r="Q69" s="74" t="s"/>
      <c r="R69" s="74" t="s"/>
      <c r="S69" s="69" t="n"/>
      <c r="T69" s="69" t="n"/>
    </row>
    <row customHeight="true" ht="21" outlineLevel="0" r="70">
      <c r="A70" s="14" t="s">
        <v>8</v>
      </c>
      <c r="B70" s="14" t="s"/>
      <c r="C70" s="14" t="s"/>
      <c r="D70" s="14" t="s"/>
      <c r="E70" s="14" t="s"/>
      <c r="F70" s="14" t="s"/>
      <c r="G70" s="14" t="s"/>
      <c r="H70" s="14" t="s"/>
      <c r="I70" s="14" t="s"/>
      <c r="J70" s="14" t="s"/>
      <c r="K70" s="14" t="s"/>
      <c r="L70" s="14" t="s"/>
      <c r="M70" s="14" t="s"/>
      <c r="N70" s="14" t="s"/>
      <c r="O70" s="14" t="s"/>
      <c r="P70" s="14" t="s"/>
      <c r="Q70" s="14" t="s"/>
      <c r="R70" s="14" t="s"/>
      <c r="S70" s="69" t="n"/>
      <c r="T70" s="69" t="n"/>
    </row>
    <row customHeight="true" ht="15" outlineLevel="0" r="71">
      <c r="A71" s="15" t="s">
        <v>9</v>
      </c>
      <c r="B71" s="15" t="s"/>
      <c r="C71" s="15" t="s"/>
      <c r="D71" s="15" t="s"/>
      <c r="E71" s="15" t="s"/>
      <c r="F71" s="15" t="s"/>
      <c r="G71" s="15" t="s"/>
      <c r="H71" s="15" t="s"/>
      <c r="I71" s="15" t="s"/>
      <c r="J71" s="15" t="s"/>
      <c r="K71" s="15" t="s"/>
      <c r="L71" s="15" t="s"/>
      <c r="M71" s="15" t="s"/>
      <c r="N71" s="15" t="s"/>
      <c r="O71" s="15" t="s"/>
      <c r="P71" s="15" t="s"/>
      <c r="Q71" s="15" t="s"/>
      <c r="R71" s="15" t="s"/>
      <c r="S71" s="69" t="n"/>
      <c r="T71" s="69" t="n"/>
    </row>
    <row customHeight="true" ht="15" outlineLevel="0" r="72">
      <c r="A72" s="16" t="s">
        <v>10</v>
      </c>
      <c r="B72" s="16" t="s"/>
      <c r="C72" s="16" t="s"/>
      <c r="D72" s="16" t="s"/>
      <c r="E72" s="16" t="s"/>
      <c r="F72" s="16" t="s"/>
      <c r="G72" s="16" t="s"/>
      <c r="H72" s="16" t="s"/>
      <c r="I72" s="16" t="s"/>
      <c r="J72" s="16" t="s"/>
      <c r="K72" s="16" t="s"/>
      <c r="L72" s="16" t="s"/>
      <c r="M72" s="16" t="s"/>
      <c r="N72" s="16" t="s"/>
      <c r="O72" s="16" t="s"/>
      <c r="P72" s="16" t="s"/>
      <c r="Q72" s="16" t="s"/>
      <c r="R72" s="16" t="s"/>
      <c r="S72" s="69" t="n"/>
      <c r="T72" s="69" t="n"/>
    </row>
    <row customHeight="true" ht="18" outlineLevel="0" r="73">
      <c r="A73" s="75" t="s">
        <v>76</v>
      </c>
      <c r="B73" s="76" t="s"/>
      <c r="C73" s="76" t="s"/>
      <c r="D73" s="76" t="s"/>
      <c r="E73" s="76" t="s"/>
      <c r="F73" s="76" t="s"/>
      <c r="G73" s="76" t="s"/>
      <c r="H73" s="76" t="s"/>
      <c r="I73" s="76" t="s"/>
      <c r="J73" s="76" t="s"/>
      <c r="K73" s="76" t="s"/>
      <c r="L73" s="76" t="s"/>
      <c r="M73" s="76" t="s"/>
      <c r="N73" s="76" t="s"/>
      <c r="O73" s="76" t="s"/>
      <c r="P73" s="76" t="s"/>
      <c r="Q73" s="76" t="s"/>
      <c r="R73" s="77" t="s"/>
    </row>
    <row customHeight="true" ht="18" outlineLevel="0" r="74">
      <c r="A74" s="20" t="s">
        <v>12</v>
      </c>
      <c r="B74" s="21" t="s"/>
      <c r="C74" s="21" t="s"/>
      <c r="D74" s="21" t="s"/>
      <c r="E74" s="21" t="s"/>
      <c r="F74" s="21" t="s"/>
      <c r="G74" s="21" t="s"/>
      <c r="H74" s="21" t="s"/>
      <c r="I74" s="21" t="s"/>
      <c r="J74" s="21" t="s"/>
      <c r="K74" s="21" t="s"/>
      <c r="L74" s="21" t="s"/>
      <c r="M74" s="21" t="s"/>
      <c r="N74" s="21" t="s"/>
      <c r="O74" s="21" t="s"/>
      <c r="P74" s="21" t="s"/>
      <c r="Q74" s="21" t="s"/>
      <c r="R74" s="22" t="s"/>
    </row>
    <row customHeight="true" ht="18" outlineLevel="0" r="75">
      <c r="A75" s="23" t="s">
        <v>13</v>
      </c>
      <c r="B75" s="24" t="s">
        <v>14</v>
      </c>
      <c r="C75" s="23" t="s">
        <v>15</v>
      </c>
      <c r="D75" s="24" t="s">
        <v>60</v>
      </c>
      <c r="E75" s="24" t="s">
        <v>17</v>
      </c>
      <c r="F75" s="23" t="s">
        <v>18</v>
      </c>
      <c r="G75" s="23" t="s">
        <v>19</v>
      </c>
      <c r="H75" s="23" t="s">
        <v>20</v>
      </c>
      <c r="I75" s="24" t="s">
        <v>21</v>
      </c>
      <c r="J75" s="26" t="n"/>
      <c r="K75" s="27" t="s">
        <v>22</v>
      </c>
      <c r="L75" s="27" t="n"/>
      <c r="M75" s="27" t="n"/>
      <c r="N75" s="27" t="n"/>
      <c r="O75" s="24" t="s">
        <v>23</v>
      </c>
      <c r="P75" s="28" t="s"/>
      <c r="Q75" s="28" t="s"/>
      <c r="R75" s="29" t="s"/>
    </row>
    <row customHeight="true" ht="15" outlineLevel="0" r="76">
      <c r="A76" s="30" t="s"/>
      <c r="B76" s="31" t="s"/>
      <c r="C76" s="30" t="s"/>
      <c r="D76" s="31" t="s"/>
      <c r="E76" s="31" t="s"/>
      <c r="F76" s="30" t="s"/>
      <c r="G76" s="30" t="s"/>
      <c r="H76" s="30" t="s"/>
      <c r="I76" s="31" t="s"/>
      <c r="J76" s="26" t="n"/>
      <c r="K76" s="24" t="s">
        <v>24</v>
      </c>
      <c r="L76" s="33" t="s">
        <v>25</v>
      </c>
      <c r="M76" s="33" t="s">
        <v>26</v>
      </c>
      <c r="N76" s="33" t="s">
        <v>27</v>
      </c>
      <c r="O76" s="33" t="s">
        <v>28</v>
      </c>
      <c r="P76" s="33" t="s">
        <v>29</v>
      </c>
      <c r="Q76" s="33" t="s">
        <v>30</v>
      </c>
      <c r="R76" s="33" t="s">
        <v>31</v>
      </c>
    </row>
    <row customHeight="true" ht="33" outlineLevel="0" r="77">
      <c r="A77" s="41" t="n">
        <v>181</v>
      </c>
      <c r="B77" s="41" t="s">
        <v>32</v>
      </c>
      <c r="C77" s="59" t="s">
        <v>77</v>
      </c>
      <c r="D77" s="34" t="s">
        <v>78</v>
      </c>
      <c r="E77" s="43" t="n">
        <v>33.84</v>
      </c>
      <c r="F77" s="43" t="n">
        <f aca="false" ca="false" dt2D="false" dtr="false" t="normal">6.1*250/200</f>
        <v>7.625</v>
      </c>
      <c r="G77" s="43" t="n">
        <f aca="false" ca="false" dt2D="false" dtr="false" t="normal">11.3*250/200</f>
        <v>14.125</v>
      </c>
      <c r="H77" s="43" t="n">
        <f aca="false" ca="false" dt2D="false" dtr="false" t="normal">33.5*250/200</f>
        <v>41.875</v>
      </c>
      <c r="I77" s="43" t="n">
        <f aca="false" ca="false" dt2D="false" dtr="false" t="normal">260*250/200</f>
        <v>325</v>
      </c>
      <c r="J77" s="60" t="n"/>
      <c r="K77" s="43" t="n">
        <f aca="false" ca="false" dt2D="false" dtr="false" t="normal">192.2*250/200</f>
        <v>240.25</v>
      </c>
      <c r="L77" s="43" t="n">
        <f aca="false" ca="false" dt2D="false" dtr="false" t="normal">23.5*250/200</f>
        <v>29.375</v>
      </c>
      <c r="M77" s="43" t="n">
        <f aca="false" ca="false" dt2D="false" dtr="false" t="normal">156.1*250/200</f>
        <v>195.125</v>
      </c>
      <c r="N77" s="43" t="n">
        <f aca="false" ca="false" dt2D="false" dtr="false" t="normal">0.3*250/200</f>
        <v>0.375</v>
      </c>
      <c r="O77" s="43" t="n">
        <f aca="false" ca="false" dt2D="false" dtr="false" t="normal">36.7*250/200</f>
        <v>45.875</v>
      </c>
      <c r="P77" s="43" t="n">
        <f aca="false" ca="false" dt2D="false" dtr="false" t="normal">0.1*250/200</f>
        <v>0.125</v>
      </c>
      <c r="Q77" s="43" t="n">
        <v>0</v>
      </c>
      <c r="R77" s="43" t="n">
        <f aca="false" ca="false" dt2D="false" dtr="false" t="normal">1.1*250/200</f>
        <v>1.375</v>
      </c>
      <c r="S77" s="78" t="n"/>
      <c r="T77" s="78" t="n"/>
      <c r="U77" s="78" t="n"/>
      <c r="V77" s="78" t="n"/>
      <c r="W77" s="78" t="n"/>
      <c r="X77" s="78" t="n"/>
      <c r="Y77" s="78" t="n"/>
      <c r="Z77" s="78" t="n"/>
      <c r="AA77" s="78" t="n"/>
      <c r="AB77" s="78" t="n"/>
      <c r="AC77" s="78" t="n"/>
      <c r="AD77" s="78" t="n"/>
      <c r="AE77" s="78" t="n"/>
      <c r="AF77" s="78" t="n"/>
      <c r="AG77" s="78" t="n"/>
      <c r="AH77" s="78" t="n"/>
    </row>
    <row customHeight="true" ht="18" outlineLevel="0" r="78">
      <c r="A78" s="41" t="n">
        <v>209</v>
      </c>
      <c r="B78" s="41" t="s">
        <v>35</v>
      </c>
      <c r="C78" s="42" t="s">
        <v>79</v>
      </c>
      <c r="D78" s="34" t="n">
        <v>40</v>
      </c>
      <c r="E78" s="43" t="n">
        <v>15</v>
      </c>
      <c r="F78" s="43" t="n">
        <v>5.08</v>
      </c>
      <c r="G78" s="43" t="n">
        <v>4.6</v>
      </c>
      <c r="H78" s="43" t="n">
        <v>0.28</v>
      </c>
      <c r="I78" s="43" t="n">
        <v>63</v>
      </c>
      <c r="J78" s="42" t="n"/>
      <c r="K78" s="43" t="n">
        <v>22</v>
      </c>
      <c r="L78" s="43" t="n">
        <v>4.8</v>
      </c>
      <c r="M78" s="43" t="n">
        <v>76.8</v>
      </c>
      <c r="N78" s="43" t="n">
        <v>1</v>
      </c>
      <c r="O78" s="43" t="n">
        <v>100</v>
      </c>
      <c r="P78" s="43" t="n">
        <v>0.03</v>
      </c>
      <c r="Q78" s="43" t="n">
        <v>0.08</v>
      </c>
      <c r="R78" s="44" t="n">
        <v>0</v>
      </c>
    </row>
    <row customHeight="true" ht="18" outlineLevel="0" r="79">
      <c r="A79" s="89" t="n"/>
      <c r="B79" s="41" t="s">
        <v>37</v>
      </c>
      <c r="C79" s="57" t="s">
        <v>80</v>
      </c>
      <c r="D79" s="41" t="n">
        <v>70</v>
      </c>
      <c r="E79" s="43" t="n">
        <v>6.72</v>
      </c>
      <c r="F79" s="43" t="n">
        <v>9.48</v>
      </c>
      <c r="G79" s="43" t="n">
        <v>1.6</v>
      </c>
      <c r="H79" s="43" t="n">
        <v>57.6</v>
      </c>
      <c r="I79" s="43" t="n">
        <v>280.5</v>
      </c>
      <c r="J79" s="90" t="n"/>
      <c r="K79" s="43" t="n">
        <v>27.6</v>
      </c>
      <c r="L79" s="43" t="n">
        <v>39.6</v>
      </c>
      <c r="M79" s="43" t="n">
        <v>104.4</v>
      </c>
      <c r="N79" s="43" t="n">
        <v>1.32</v>
      </c>
      <c r="O79" s="44" t="n">
        <v>0</v>
      </c>
      <c r="P79" s="43" t="n">
        <v>0.12</v>
      </c>
      <c r="Q79" s="43" t="n">
        <v>0.3</v>
      </c>
      <c r="R79" s="43" t="n">
        <v>0.3</v>
      </c>
    </row>
    <row customHeight="true" ht="18" outlineLevel="0" r="80">
      <c r="A80" s="41" t="n">
        <v>376</v>
      </c>
      <c r="B80" s="41" t="s">
        <v>39</v>
      </c>
      <c r="C80" s="48" t="s">
        <v>63</v>
      </c>
      <c r="D80" s="41" t="n">
        <v>200</v>
      </c>
      <c r="E80" s="43" t="n">
        <v>1.89</v>
      </c>
      <c r="F80" s="43" t="n">
        <v>0.1</v>
      </c>
      <c r="G80" s="44" t="n">
        <v>0</v>
      </c>
      <c r="H80" s="43" t="n">
        <v>15</v>
      </c>
      <c r="I80" s="43" t="n">
        <v>60</v>
      </c>
      <c r="J80" s="60" t="n"/>
      <c r="K80" s="43" t="n">
        <v>5</v>
      </c>
      <c r="L80" s="44" t="n">
        <v>0</v>
      </c>
      <c r="M80" s="44" t="n">
        <v>0</v>
      </c>
      <c r="N80" s="43" t="n">
        <v>2</v>
      </c>
      <c r="O80" s="44" t="n">
        <v>0</v>
      </c>
      <c r="P80" s="44" t="n">
        <v>0</v>
      </c>
      <c r="Q80" s="44" t="n">
        <v>0</v>
      </c>
      <c r="R80" s="46" t="n">
        <v>0</v>
      </c>
    </row>
    <row customHeight="true" ht="18" outlineLevel="0" r="81">
      <c r="A81" s="33" t="s">
        <v>45</v>
      </c>
      <c r="B81" s="51" t="s"/>
      <c r="C81" s="52" t="s"/>
      <c r="D81" s="79" t="n">
        <v>570</v>
      </c>
      <c r="E81" s="66" t="n">
        <f aca="false" ca="false" dt2D="false" dtr="false" t="normal">SUM(E77:E80)</f>
        <v>57.45</v>
      </c>
      <c r="F81" s="66" t="n">
        <f aca="false" ca="false" dt2D="false" dtr="false" t="normal">SUM(F77:F80)</f>
        <v>22.285000000000004</v>
      </c>
      <c r="G81" s="66" t="n">
        <f aca="false" ca="false" dt2D="false" dtr="false" t="normal">SUM(G77:G80)</f>
        <v>20.325000000000003</v>
      </c>
      <c r="H81" s="66" t="n">
        <f aca="false" ca="false" dt2D="false" dtr="false" t="normal">SUM(H77:H80)</f>
        <v>114.755</v>
      </c>
      <c r="I81" s="66" t="n">
        <f aca="false" ca="false" dt2D="false" dtr="false" t="normal">SUM(I77:I80)</f>
        <v>728.5</v>
      </c>
      <c r="J81" s="66" t="n">
        <f aca="false" ca="false" dt2D="false" dtr="false" t="normal">SUM(J77:J80)</f>
        <v>0</v>
      </c>
      <c r="K81" s="66" t="n">
        <f aca="false" ca="false" dt2D="false" dtr="false" t="normal">SUM(K77:K80)</f>
        <v>294.85</v>
      </c>
      <c r="L81" s="66" t="n">
        <f aca="false" ca="false" dt2D="false" dtr="false" t="normal">SUM(L77:L80)</f>
        <v>73.775</v>
      </c>
      <c r="M81" s="66" t="n">
        <f aca="false" ca="false" dt2D="false" dtr="false" t="normal">SUM(M77:M80)</f>
        <v>376.32500000000005</v>
      </c>
      <c r="N81" s="66" t="n">
        <f aca="false" ca="false" dt2D="false" dtr="false" t="normal">SUM(N77:N80)</f>
        <v>4.695</v>
      </c>
      <c r="O81" s="66" t="n">
        <f aca="false" ca="false" dt2D="false" dtr="false" t="normal">SUM(O77:O80)</f>
        <v>145.875</v>
      </c>
      <c r="P81" s="66" t="n">
        <f aca="false" ca="false" dt2D="false" dtr="false" t="normal">SUM(P77:P80)</f>
        <v>0.275</v>
      </c>
      <c r="Q81" s="66" t="n">
        <f aca="false" ca="false" dt2D="false" dtr="false" t="normal">SUM(Q77:Q80)</f>
        <v>0.38</v>
      </c>
      <c r="R81" s="66" t="n">
        <f aca="false" ca="false" dt2D="false" dtr="false" t="normal">SUM(R77:R80)</f>
        <v>1.675</v>
      </c>
    </row>
    <row customHeight="true" ht="18" outlineLevel="0" r="82">
      <c r="A82" s="91" t="s">
        <v>46</v>
      </c>
      <c r="B82" s="21" t="s"/>
      <c r="C82" s="21" t="s"/>
      <c r="D82" s="21" t="s"/>
      <c r="E82" s="21" t="s"/>
      <c r="F82" s="21" t="s"/>
      <c r="G82" s="21" t="s"/>
      <c r="H82" s="21" t="s"/>
      <c r="I82" s="21" t="s"/>
      <c r="J82" s="21" t="s"/>
      <c r="K82" s="21" t="s"/>
      <c r="L82" s="21" t="s"/>
      <c r="M82" s="21" t="s"/>
      <c r="N82" s="21" t="s"/>
      <c r="O82" s="21" t="s"/>
      <c r="P82" s="21" t="s"/>
      <c r="Q82" s="21" t="s"/>
      <c r="R82" s="92" t="s"/>
    </row>
    <row customHeight="true" ht="18" outlineLevel="0" r="83">
      <c r="A83" s="23" t="s">
        <v>13</v>
      </c>
      <c r="B83" s="24" t="s">
        <v>14</v>
      </c>
      <c r="C83" s="23" t="s">
        <v>15</v>
      </c>
      <c r="D83" s="24" t="s">
        <v>60</v>
      </c>
      <c r="E83" s="24" t="s">
        <v>17</v>
      </c>
      <c r="F83" s="23" t="s">
        <v>18</v>
      </c>
      <c r="G83" s="23" t="s">
        <v>19</v>
      </c>
      <c r="H83" s="23" t="s">
        <v>20</v>
      </c>
      <c r="I83" s="24" t="s">
        <v>21</v>
      </c>
      <c r="J83" s="26" t="n"/>
      <c r="K83" s="27" t="s">
        <v>22</v>
      </c>
      <c r="L83" s="27" t="n"/>
      <c r="M83" s="27" t="n"/>
      <c r="N83" s="27" t="n"/>
      <c r="O83" s="24" t="s">
        <v>23</v>
      </c>
      <c r="P83" s="28" t="s"/>
      <c r="Q83" s="28" t="s"/>
      <c r="R83" s="29" t="s"/>
    </row>
    <row customHeight="true" ht="15" outlineLevel="0" r="84">
      <c r="A84" s="30" t="s"/>
      <c r="B84" s="31" t="s"/>
      <c r="C84" s="30" t="s"/>
      <c r="D84" s="31" t="s"/>
      <c r="E84" s="31" t="s"/>
      <c r="F84" s="30" t="s"/>
      <c r="G84" s="30" t="s"/>
      <c r="H84" s="30" t="s"/>
      <c r="I84" s="31" t="s"/>
      <c r="J84" s="26" t="n"/>
      <c r="K84" s="24" t="s">
        <v>24</v>
      </c>
      <c r="L84" s="33" t="s">
        <v>25</v>
      </c>
      <c r="M84" s="33" t="s">
        <v>26</v>
      </c>
      <c r="N84" s="33" t="s">
        <v>27</v>
      </c>
      <c r="O84" s="33" t="s">
        <v>81</v>
      </c>
      <c r="P84" s="33" t="s">
        <v>82</v>
      </c>
      <c r="Q84" s="33" t="s">
        <v>30</v>
      </c>
      <c r="R84" s="33" t="s">
        <v>31</v>
      </c>
    </row>
    <row customHeight="true" ht="18" outlineLevel="0" r="85">
      <c r="A85" s="45" t="n">
        <v>52</v>
      </c>
      <c r="B85" s="41" t="s">
        <v>32</v>
      </c>
      <c r="C85" s="57" t="s">
        <v>47</v>
      </c>
      <c r="D85" s="41" t="n">
        <v>100</v>
      </c>
      <c r="E85" s="43" t="n">
        <v>9.76</v>
      </c>
      <c r="F85" s="58" t="n">
        <v>1.7</v>
      </c>
      <c r="G85" s="58" t="n">
        <v>6</v>
      </c>
      <c r="H85" s="58" t="n">
        <v>11</v>
      </c>
      <c r="I85" s="43" t="n">
        <v>104</v>
      </c>
      <c r="J85" s="43" t="n"/>
      <c r="K85" s="43" t="n">
        <v>35.2</v>
      </c>
      <c r="L85" s="43" t="n">
        <v>20.8</v>
      </c>
      <c r="M85" s="43" t="n">
        <v>41</v>
      </c>
      <c r="N85" s="43" t="n">
        <v>1.3</v>
      </c>
      <c r="O85" s="43" t="n">
        <v>0</v>
      </c>
      <c r="P85" s="43" t="n">
        <v>0</v>
      </c>
      <c r="Q85" s="43" t="n">
        <v>0.2</v>
      </c>
      <c r="R85" s="43" t="n">
        <v>9.5</v>
      </c>
      <c r="S85" s="0" t="n"/>
      <c r="T85" s="0" t="n"/>
      <c r="U85" s="0" t="n"/>
      <c r="V85" s="0" t="n"/>
      <c r="W85" s="0" t="n"/>
      <c r="X85" s="0" t="n"/>
      <c r="Y85" s="0" t="n"/>
      <c r="Z85" s="0" t="n"/>
      <c r="AA85" s="0" t="n"/>
      <c r="AB85" s="0" t="n"/>
      <c r="AC85" s="0" t="n"/>
      <c r="AD85" s="0" t="n"/>
      <c r="AE85" s="0" t="n"/>
      <c r="AF85" s="0" t="n"/>
      <c r="AG85" s="0" t="n"/>
      <c r="AH85" s="0" t="n"/>
    </row>
    <row customHeight="true" ht="18" outlineLevel="0" r="86">
      <c r="A86" s="41" t="n">
        <v>108</v>
      </c>
      <c r="B86" s="41" t="s">
        <v>35</v>
      </c>
      <c r="C86" s="59" t="s">
        <v>83</v>
      </c>
      <c r="D86" s="41" t="n">
        <v>250</v>
      </c>
      <c r="E86" s="43" t="n">
        <v>13.234</v>
      </c>
      <c r="F86" s="43" t="n">
        <v>5.2</v>
      </c>
      <c r="G86" s="43" t="n">
        <v>6.3</v>
      </c>
      <c r="H86" s="43" t="n">
        <v>29</v>
      </c>
      <c r="I86" s="43" t="n">
        <v>193.5</v>
      </c>
      <c r="J86" s="60" t="n"/>
      <c r="K86" s="43" t="n">
        <v>86</v>
      </c>
      <c r="L86" s="43" t="n">
        <v>7.5</v>
      </c>
      <c r="M86" s="43" t="n">
        <v>14.7</v>
      </c>
      <c r="N86" s="43" t="n">
        <v>0.8</v>
      </c>
      <c r="O86" s="43" t="n">
        <v>1.2</v>
      </c>
      <c r="P86" s="43" t="n">
        <v>2.4</v>
      </c>
      <c r="Q86" s="43" t="n">
        <v>0.2</v>
      </c>
      <c r="R86" s="43" t="n">
        <v>1.9</v>
      </c>
      <c r="S86" s="0" t="n"/>
      <c r="T86" s="0" t="n"/>
      <c r="U86" s="0" t="n"/>
      <c r="V86" s="0" t="n"/>
      <c r="W86" s="0" t="n"/>
      <c r="X86" s="0" t="n"/>
      <c r="Y86" s="0" t="n"/>
      <c r="Z86" s="0" t="n"/>
      <c r="AA86" s="0" t="n"/>
      <c r="AB86" s="0" t="n"/>
      <c r="AC86" s="0" t="n"/>
      <c r="AD86" s="0" t="n"/>
      <c r="AE86" s="0" t="n"/>
      <c r="AF86" s="0" t="n"/>
      <c r="AG86" s="0" t="n"/>
      <c r="AH86" s="0" t="n"/>
    </row>
    <row customHeight="true" ht="18" outlineLevel="0" r="87">
      <c r="A87" s="93" t="n">
        <v>268</v>
      </c>
      <c r="B87" s="93" t="s">
        <v>37</v>
      </c>
      <c r="C87" s="94" t="s">
        <v>84</v>
      </c>
      <c r="D87" s="95" t="n">
        <v>100</v>
      </c>
      <c r="E87" s="96" t="n">
        <v>56.07</v>
      </c>
      <c r="F87" s="96" t="n">
        <v>14.8</v>
      </c>
      <c r="G87" s="96" t="n">
        <v>19.4</v>
      </c>
      <c r="H87" s="96" t="n">
        <v>22.2</v>
      </c>
      <c r="I87" s="96" t="n">
        <v>322</v>
      </c>
      <c r="J87" s="97" t="n"/>
      <c r="K87" s="96" t="n">
        <v>43.7</v>
      </c>
      <c r="L87" s="96" t="n">
        <v>32.1</v>
      </c>
      <c r="M87" s="96" t="n">
        <v>166.4</v>
      </c>
      <c r="N87" s="96" t="n">
        <v>1</v>
      </c>
      <c r="O87" s="96" t="n">
        <v>28.7</v>
      </c>
      <c r="P87" s="96" t="n">
        <v>0.1</v>
      </c>
      <c r="Q87" s="96" t="n">
        <v>0</v>
      </c>
      <c r="R87" s="96" t="n">
        <v>0.1</v>
      </c>
      <c r="S87" s="0" t="n"/>
      <c r="T87" s="0" t="n"/>
      <c r="U87" s="0" t="n"/>
      <c r="V87" s="0" t="n"/>
      <c r="W87" s="0" t="n"/>
      <c r="X87" s="0" t="n"/>
      <c r="Y87" s="0" t="n"/>
      <c r="Z87" s="0" t="n"/>
      <c r="AA87" s="0" t="n"/>
      <c r="AB87" s="0" t="n"/>
      <c r="AC87" s="0" t="n"/>
      <c r="AD87" s="0" t="n"/>
      <c r="AE87" s="0" t="n"/>
      <c r="AF87" s="0" t="n"/>
      <c r="AG87" s="0" t="n"/>
      <c r="AH87" s="0" t="n"/>
    </row>
    <row customHeight="true" ht="18" outlineLevel="0" r="88">
      <c r="A88" s="93" t="n">
        <v>321</v>
      </c>
      <c r="B88" s="93" t="s">
        <v>39</v>
      </c>
      <c r="C88" s="94" t="s">
        <v>85</v>
      </c>
      <c r="D88" s="95" t="n">
        <v>180</v>
      </c>
      <c r="E88" s="96" t="n">
        <v>21.63</v>
      </c>
      <c r="F88" s="96" t="n">
        <f aca="false" ca="false" dt2D="false" dtr="false" t="normal">4*180/200</f>
        <v>3.6</v>
      </c>
      <c r="G88" s="96" t="n">
        <f aca="false" ca="false" dt2D="false" dtr="false" t="normal">7.2*180/200</f>
        <v>6.48</v>
      </c>
      <c r="H88" s="96" t="n">
        <f aca="false" ca="false" dt2D="false" dtr="false" t="normal">21.2*180/200</f>
        <v>19.08</v>
      </c>
      <c r="I88" s="96" t="n">
        <f aca="false" ca="false" dt2D="false" dtr="false" t="normal">166*180/200</f>
        <v>149.4</v>
      </c>
      <c r="J88" s="97" t="n"/>
      <c r="K88" s="96" t="n">
        <f aca="false" ca="false" dt2D="false" dtr="false" t="normal">93.2*180/200</f>
        <v>83.88</v>
      </c>
      <c r="L88" s="96" t="n">
        <f aca="false" ca="false" dt2D="false" dtr="false" t="normal">30.7*180/200</f>
        <v>27.63</v>
      </c>
      <c r="M88" s="96" t="n">
        <f aca="false" ca="false" dt2D="false" dtr="false" t="normal">62.3*180/200</f>
        <v>56.07</v>
      </c>
      <c r="N88" s="96" t="n">
        <f aca="false" ca="false" dt2D="false" dtr="false" t="normal">1.2*180/200</f>
        <v>1.08</v>
      </c>
      <c r="O88" s="96" t="n">
        <f aca="false" ca="false" dt2D="false" dtr="false" t="normal">0.4*180/200</f>
        <v>0.36</v>
      </c>
      <c r="P88" s="96" t="n">
        <f aca="false" ca="false" dt2D="false" dtr="false" t="normal">19.2*180/200</f>
        <v>17.28</v>
      </c>
      <c r="Q88" s="96" t="n">
        <f aca="false" ca="false" dt2D="false" dtr="false" t="normal">1.3*180/200</f>
        <v>1.17</v>
      </c>
      <c r="R88" s="96" t="n">
        <f aca="false" ca="false" dt2D="false" dtr="false" t="normal">80.7*180/200</f>
        <v>72.63</v>
      </c>
      <c r="S88" s="0" t="n"/>
      <c r="T88" s="0" t="n"/>
      <c r="U88" s="0" t="n"/>
      <c r="V88" s="0" t="n"/>
      <c r="W88" s="0" t="n"/>
      <c r="X88" s="0" t="n"/>
      <c r="Y88" s="0" t="n"/>
      <c r="Z88" s="0" t="n"/>
      <c r="AA88" s="0" t="n"/>
      <c r="AB88" s="0" t="n"/>
      <c r="AC88" s="0" t="n"/>
      <c r="AD88" s="0" t="n"/>
      <c r="AE88" s="0" t="n"/>
      <c r="AF88" s="0" t="n"/>
      <c r="AG88" s="0" t="n"/>
      <c r="AH88" s="0" t="n"/>
    </row>
    <row customHeight="true" ht="18" outlineLevel="0" r="89">
      <c r="A89" s="41" t="n">
        <v>349</v>
      </c>
      <c r="B89" s="41" t="s">
        <v>41</v>
      </c>
      <c r="C89" s="59" t="s">
        <v>51</v>
      </c>
      <c r="D89" s="34" t="n">
        <v>200</v>
      </c>
      <c r="E89" s="41" t="n">
        <v>7.02</v>
      </c>
      <c r="F89" s="43" t="n">
        <v>0.6</v>
      </c>
      <c r="G89" s="43" t="n">
        <v>0.09</v>
      </c>
      <c r="H89" s="41" t="n">
        <v>32.01</v>
      </c>
      <c r="I89" s="43" t="n">
        <v>132.8</v>
      </c>
      <c r="J89" s="42" t="n"/>
      <c r="K89" s="43" t="n">
        <v>32.48</v>
      </c>
      <c r="L89" s="43" t="n">
        <v>17.46</v>
      </c>
      <c r="M89" s="43" t="n">
        <v>23.44</v>
      </c>
      <c r="N89" s="43" t="n">
        <v>0.7</v>
      </c>
      <c r="O89" s="44" t="n">
        <v>0</v>
      </c>
      <c r="P89" s="43" t="n">
        <v>0.02</v>
      </c>
      <c r="Q89" s="43" t="n">
        <v>0.26</v>
      </c>
      <c r="R89" s="43" t="n">
        <v>0.73</v>
      </c>
      <c r="S89" s="40" t="n"/>
      <c r="T89" s="0" t="n"/>
      <c r="U89" s="0" t="n"/>
      <c r="V89" s="0" t="n"/>
      <c r="W89" s="0" t="n"/>
      <c r="X89" s="0" t="n"/>
      <c r="Y89" s="0" t="n"/>
      <c r="Z89" s="0" t="n"/>
      <c r="AA89" s="0" t="n"/>
      <c r="AB89" s="0" t="n"/>
      <c r="AC89" s="0" t="n"/>
      <c r="AD89" s="0" t="n"/>
      <c r="AE89" s="0" t="n"/>
      <c r="AF89" s="0" t="n"/>
      <c r="AG89" s="0" t="n"/>
      <c r="AH89" s="0" t="n"/>
      <c r="AI89" s="0" t="n"/>
      <c r="AJ89" s="0" t="n"/>
      <c r="AK89" s="0" t="n"/>
      <c r="AL89" s="0" t="n"/>
      <c r="AM89" s="0" t="n"/>
      <c r="AN89" s="0" t="n"/>
      <c r="AO89" s="0" t="n"/>
      <c r="AP89" s="0" t="n"/>
      <c r="AQ89" s="0" t="n"/>
      <c r="AR89" s="0" t="n"/>
      <c r="AS89" s="0" t="n"/>
      <c r="AT89" s="0" t="n"/>
      <c r="AU89" s="0" t="n"/>
      <c r="AV89" s="0" t="n"/>
      <c r="AW89" s="0" t="n"/>
    </row>
    <row customHeight="true" ht="18" outlineLevel="0" r="90">
      <c r="A90" s="41" t="n"/>
      <c r="B90" s="41" t="s">
        <v>43</v>
      </c>
      <c r="C90" s="42" t="s">
        <v>52</v>
      </c>
      <c r="D90" s="34" t="n">
        <v>40</v>
      </c>
      <c r="E90" s="43" t="n">
        <v>3.2</v>
      </c>
      <c r="F90" s="43" t="n">
        <v>2.24</v>
      </c>
      <c r="G90" s="43" t="n">
        <v>0.44</v>
      </c>
      <c r="H90" s="43" t="n">
        <v>19.76</v>
      </c>
      <c r="I90" s="43" t="n">
        <v>91.96</v>
      </c>
      <c r="J90" s="82" t="n"/>
      <c r="K90" s="43" t="n">
        <v>9.2</v>
      </c>
      <c r="L90" s="43" t="n">
        <v>10</v>
      </c>
      <c r="M90" s="43" t="n">
        <v>42.4</v>
      </c>
      <c r="N90" s="43" t="n">
        <v>1.24</v>
      </c>
      <c r="O90" s="43" t="n">
        <v>0</v>
      </c>
      <c r="P90" s="43" t="n">
        <v>0.04</v>
      </c>
      <c r="Q90" s="43" t="n">
        <v>0</v>
      </c>
      <c r="R90" s="43" t="n">
        <v>0</v>
      </c>
      <c r="S90" s="0" t="n"/>
      <c r="T90" s="0" t="n"/>
      <c r="U90" s="0" t="n"/>
      <c r="V90" s="0" t="n"/>
      <c r="W90" s="0" t="n"/>
      <c r="X90" s="0" t="n"/>
      <c r="Y90" s="0" t="n"/>
      <c r="Z90" s="0" t="n"/>
      <c r="AA90" s="0" t="n"/>
      <c r="AB90" s="0" t="n"/>
      <c r="AC90" s="0" t="n"/>
      <c r="AD90" s="0" t="n"/>
      <c r="AE90" s="0" t="n"/>
      <c r="AF90" s="0" t="n"/>
      <c r="AG90" s="0" t="n"/>
      <c r="AH90" s="0" t="n"/>
    </row>
    <row customHeight="true" ht="18" outlineLevel="0" r="91">
      <c r="A91" s="41" t="n"/>
      <c r="B91" s="41" t="s">
        <v>72</v>
      </c>
      <c r="C91" s="48" t="s">
        <v>53</v>
      </c>
      <c r="D91" s="34" t="n">
        <v>70</v>
      </c>
      <c r="E91" s="39" t="n">
        <v>6.72</v>
      </c>
      <c r="F91" s="43" t="n">
        <v>5.53</v>
      </c>
      <c r="G91" s="43" t="n">
        <v>0.7</v>
      </c>
      <c r="H91" s="43" t="n">
        <v>33.81</v>
      </c>
      <c r="I91" s="43" t="n">
        <v>163.66</v>
      </c>
      <c r="J91" s="60" t="n"/>
      <c r="K91" s="43" t="n">
        <v>16.1</v>
      </c>
      <c r="L91" s="43" t="n">
        <v>23.1</v>
      </c>
      <c r="M91" s="43" t="n">
        <v>60.9</v>
      </c>
      <c r="N91" s="43" t="n">
        <v>0.77</v>
      </c>
      <c r="O91" s="43" t="n">
        <v>0</v>
      </c>
      <c r="P91" s="43" t="n">
        <v>0.07</v>
      </c>
      <c r="Q91" s="43" t="n">
        <v>0</v>
      </c>
      <c r="R91" s="43" t="n">
        <v>0</v>
      </c>
      <c r="S91" s="0" t="n"/>
      <c r="T91" s="0" t="n"/>
      <c r="U91" s="0" t="n"/>
      <c r="V91" s="0" t="n"/>
      <c r="W91" s="0" t="n"/>
      <c r="X91" s="0" t="n"/>
      <c r="Y91" s="0" t="n"/>
      <c r="Z91" s="0" t="n"/>
      <c r="AA91" s="0" t="n"/>
      <c r="AB91" s="0" t="n"/>
      <c r="AC91" s="0" t="n"/>
      <c r="AD91" s="0" t="n"/>
      <c r="AE91" s="0" t="n"/>
      <c r="AF91" s="0" t="n"/>
      <c r="AG91" s="0" t="n"/>
      <c r="AH91" s="0" t="n"/>
    </row>
    <row customHeight="true" ht="18" outlineLevel="0" r="92">
      <c r="A92" s="33" t="s">
        <v>45</v>
      </c>
      <c r="B92" s="51" t="s"/>
      <c r="C92" s="52" t="s"/>
      <c r="D92" s="33" t="n">
        <v>940</v>
      </c>
      <c r="E92" s="66" t="n">
        <f aca="false" ca="false" dt2D="false" dtr="false" t="normal">SUM(E85:E91)</f>
        <v>117.63399999999999</v>
      </c>
      <c r="F92" s="66" t="n">
        <f aca="false" ca="false" dt2D="false" dtr="false" t="normal">SUM(F85:F91)</f>
        <v>33.67000000000001</v>
      </c>
      <c r="G92" s="66" t="n">
        <f aca="false" ca="false" dt2D="false" dtr="false" t="normal">SUM(G85:G91)</f>
        <v>39.410000000000004</v>
      </c>
      <c r="H92" s="66" t="n">
        <f aca="false" ca="false" dt2D="false" dtr="false" t="normal">SUM(H85:H91)</f>
        <v>166.85999999999999</v>
      </c>
      <c r="I92" s="66" t="n">
        <f aca="false" ca="false" dt2D="false" dtr="false" t="normal">SUM(I85:I91)</f>
        <v>1157.3200000000002</v>
      </c>
      <c r="J92" s="66" t="n">
        <f aca="false" ca="false" dt2D="false" dtr="false" t="normal">SUM(J85:J91)</f>
        <v>0</v>
      </c>
      <c r="K92" s="66" t="n">
        <f aca="false" ca="false" dt2D="false" dtr="false" t="normal">SUM(K85:K91)</f>
        <v>306.56</v>
      </c>
      <c r="L92" s="66" t="n">
        <f aca="false" ca="false" dt2D="false" dtr="false" t="normal">SUM(L85:L91)</f>
        <v>138.59</v>
      </c>
      <c r="M92" s="66" t="n">
        <f aca="false" ca="false" dt2D="false" dtr="false" t="normal">SUM(M85:M91)</f>
        <v>404.90999999999997</v>
      </c>
      <c r="N92" s="66" t="n">
        <f aca="false" ca="false" dt2D="false" dtr="false" t="normal">SUM(N85:N91)</f>
        <v>6.890000000000001</v>
      </c>
      <c r="O92" s="66" t="n">
        <f aca="false" ca="false" dt2D="false" dtr="false" t="normal">SUM(O85:O91)</f>
        <v>30.259999999999998</v>
      </c>
      <c r="P92" s="66" t="n">
        <f aca="false" ca="false" dt2D="false" dtr="false" t="normal">SUM(P85:P91)</f>
        <v>19.91</v>
      </c>
      <c r="Q92" s="66" t="n">
        <f aca="false" ca="false" dt2D="false" dtr="false" t="normal">SUM(Q85:Q91)</f>
        <v>1.8299999999999998</v>
      </c>
      <c r="R92" s="66" t="n">
        <f aca="false" ca="false" dt2D="false" dtr="false" t="normal">SUM(R85:R91)</f>
        <v>84.86</v>
      </c>
    </row>
    <row customHeight="true" ht="18" outlineLevel="0" r="93">
      <c r="A93" s="63" t="s">
        <v>54</v>
      </c>
      <c r="B93" s="64" t="s"/>
      <c r="C93" s="64" t="s"/>
      <c r="D93" s="65" t="s"/>
      <c r="E93" s="66" t="n">
        <f aca="false" ca="false" dt2D="false" dtr="false" t="normal">E81+E92</f>
        <v>175.084</v>
      </c>
      <c r="F93" s="66" t="n">
        <f aca="false" ca="false" dt2D="false" dtr="false" t="normal">F81+F92</f>
        <v>55.95500000000001</v>
      </c>
      <c r="G93" s="66" t="n">
        <f aca="false" ca="false" dt2D="false" dtr="false" t="normal">G81+G92</f>
        <v>59.73500000000001</v>
      </c>
      <c r="H93" s="66" t="n">
        <f aca="false" ca="false" dt2D="false" dtr="false" t="normal">H81+H92</f>
        <v>281.615</v>
      </c>
      <c r="I93" s="66" t="n">
        <f aca="false" ca="false" dt2D="false" dtr="false" t="normal">I81+I92</f>
        <v>1885.8200000000002</v>
      </c>
      <c r="J93" s="66" t="n">
        <f aca="false" ca="false" dt2D="false" dtr="false" t="normal">J81+J92</f>
        <v>0</v>
      </c>
      <c r="K93" s="66" t="n">
        <f aca="false" ca="false" dt2D="false" dtr="false" t="normal">K81+K92</f>
        <v>601.4100000000001</v>
      </c>
      <c r="L93" s="66" t="n">
        <f aca="false" ca="false" dt2D="false" dtr="false" t="normal">L81+L92</f>
        <v>212.365</v>
      </c>
      <c r="M93" s="66" t="n">
        <f aca="false" ca="false" dt2D="false" dtr="false" t="normal">M81+M92</f>
        <v>781.235</v>
      </c>
      <c r="N93" s="66" t="n">
        <f aca="false" ca="false" dt2D="false" dtr="false" t="normal">N81+N92</f>
        <v>11.585</v>
      </c>
      <c r="O93" s="66" t="n">
        <f aca="false" ca="false" dt2D="false" dtr="false" t="normal">O81+O92</f>
        <v>176.135</v>
      </c>
      <c r="P93" s="66" t="n">
        <f aca="false" ca="false" dt2D="false" dtr="false" t="normal">P81+P92</f>
        <v>20.185</v>
      </c>
      <c r="Q93" s="66" t="n">
        <f aca="false" ca="false" dt2D="false" dtr="false" t="normal">Q81+Q92</f>
        <v>2.21</v>
      </c>
      <c r="R93" s="66" t="n">
        <f aca="false" ca="false" dt2D="false" dtr="false" t="normal">R81+R92</f>
        <v>86.535</v>
      </c>
    </row>
    <row outlineLevel="0" r="94">
      <c r="A94" s="67" t="n"/>
      <c r="B94" s="67" t="n"/>
      <c r="C94" s="67" t="n"/>
      <c r="D94" s="67" t="n"/>
      <c r="E94" s="86" t="n"/>
      <c r="F94" s="68" t="n"/>
      <c r="G94" s="68" t="n"/>
      <c r="H94" s="70" t="n"/>
      <c r="I94" s="70" t="n"/>
      <c r="J94" s="71" t="n"/>
      <c r="K94" s="86" t="n"/>
      <c r="L94" s="86" t="n"/>
      <c r="M94" s="86" t="n"/>
      <c r="N94" s="86" t="n"/>
      <c r="O94" s="68" t="n"/>
      <c r="P94" s="68" t="n"/>
      <c r="Q94" s="86" t="n"/>
      <c r="R94" s="68" t="n"/>
    </row>
    <row outlineLevel="0" r="95">
      <c r="A95" s="67" t="n"/>
      <c r="B95" s="67" t="n"/>
      <c r="C95" s="67" t="n"/>
      <c r="D95" s="67" t="n"/>
      <c r="E95" s="86" t="n"/>
      <c r="F95" s="68" t="n"/>
      <c r="G95" s="68" t="n"/>
      <c r="H95" s="70" t="n"/>
      <c r="I95" s="70" t="n"/>
      <c r="J95" s="71" t="n"/>
      <c r="K95" s="86" t="n"/>
      <c r="L95" s="86" t="n"/>
      <c r="M95" s="86" t="n"/>
      <c r="N95" s="86" t="n"/>
      <c r="O95" s="68" t="n"/>
      <c r="P95" s="68" t="n"/>
      <c r="Q95" s="86" t="n"/>
      <c r="R95" s="68" t="n"/>
    </row>
    <row outlineLevel="0" r="96">
      <c r="A96" s="67" t="n"/>
      <c r="B96" s="67" t="n"/>
      <c r="C96" s="67" t="n"/>
      <c r="D96" s="67" t="n"/>
      <c r="E96" s="86" t="n"/>
      <c r="F96" s="68" t="n"/>
      <c r="G96" s="68" t="n"/>
      <c r="H96" s="70" t="n"/>
      <c r="I96" s="70" t="n"/>
      <c r="J96" s="71" t="n"/>
      <c r="K96" s="86" t="n"/>
      <c r="L96" s="86" t="n"/>
      <c r="M96" s="86" t="n"/>
      <c r="N96" s="86" t="n"/>
      <c r="O96" s="68" t="n"/>
      <c r="P96" s="68" t="n"/>
      <c r="Q96" s="86" t="n"/>
      <c r="R96" s="68" t="n"/>
    </row>
    <row customHeight="true" ht="18" outlineLevel="0" r="97">
      <c r="A97" s="1" t="s">
        <v>0</v>
      </c>
      <c r="B97" s="1" t="s"/>
      <c r="C97" s="1" t="s"/>
      <c r="D97" s="67" t="n"/>
      <c r="E97" s="86" t="n"/>
      <c r="F97" s="68" t="n"/>
      <c r="G97" s="68" t="n"/>
      <c r="H97" s="70" t="n"/>
      <c r="I97" s="70" t="n"/>
      <c r="J97" s="71" t="n"/>
      <c r="K97" s="72" t="s">
        <v>86</v>
      </c>
      <c r="L97" s="72" t="s"/>
      <c r="M97" s="72" t="s"/>
      <c r="N97" s="72" t="s"/>
      <c r="O97" s="72" t="s"/>
      <c r="P97" s="72" t="s"/>
      <c r="Q97" s="72" t="s"/>
      <c r="R97" s="72" t="s"/>
    </row>
    <row outlineLevel="0" r="98">
      <c r="A98" s="3" t="s">
        <v>2</v>
      </c>
      <c r="B98" s="3" t="s"/>
      <c r="C98" s="3" t="s"/>
      <c r="D98" s="67" t="n"/>
      <c r="E98" s="86" t="n"/>
      <c r="F98" s="68" t="n"/>
      <c r="G98" s="68" t="n"/>
      <c r="H98" s="70" t="n"/>
      <c r="I98" s="98" t="s">
        <v>3</v>
      </c>
      <c r="J98" s="98" t="s"/>
      <c r="K98" s="98" t="s"/>
      <c r="L98" s="98" t="s"/>
      <c r="M98" s="98" t="s"/>
      <c r="N98" s="98" t="s"/>
      <c r="O98" s="98" t="s"/>
      <c r="P98" s="98" t="s"/>
      <c r="Q98" s="98" t="s"/>
      <c r="R98" s="98" t="s"/>
    </row>
    <row outlineLevel="0" r="99">
      <c r="A99" s="9" t="s">
        <v>87</v>
      </c>
      <c r="B99" s="9" t="s"/>
      <c r="C99" s="9" t="s"/>
      <c r="D99" s="67" t="n"/>
      <c r="E99" s="86" t="n"/>
      <c r="F99" s="99" t="s">
        <v>88</v>
      </c>
      <c r="G99" s="99" t="s"/>
      <c r="H99" s="99" t="s"/>
      <c r="I99" s="99" t="s"/>
      <c r="J99" s="99" t="s"/>
      <c r="K99" s="99" t="s"/>
      <c r="L99" s="99" t="s"/>
      <c r="M99" s="99" t="s"/>
      <c r="N99" s="99" t="s"/>
      <c r="O99" s="99" t="s"/>
      <c r="P99" s="99" t="s"/>
      <c r="Q99" s="99" t="s"/>
      <c r="R99" s="99" t="s"/>
    </row>
    <row outlineLevel="0" r="100">
      <c r="A100" s="11" t="s">
        <v>6</v>
      </c>
      <c r="B100" s="11" t="s"/>
      <c r="C100" s="11" t="s"/>
      <c r="D100" s="67" t="n"/>
      <c r="E100" s="86" t="n"/>
      <c r="F100" s="68" t="n"/>
      <c r="G100" s="69" t="s">
        <v>89</v>
      </c>
      <c r="H100" s="74" t="s">
        <v>7</v>
      </c>
      <c r="I100" s="74" t="s"/>
      <c r="J100" s="74" t="s"/>
      <c r="K100" s="74" t="s"/>
      <c r="L100" s="74" t="s"/>
      <c r="M100" s="74" t="s"/>
      <c r="N100" s="74" t="s"/>
      <c r="O100" s="74" t="s"/>
      <c r="P100" s="74" t="s"/>
      <c r="Q100" s="74" t="s"/>
      <c r="R100" s="74" t="s"/>
    </row>
    <row customHeight="true" ht="16.5" outlineLevel="0" r="101">
      <c r="A101" s="14" t="s">
        <v>8</v>
      </c>
      <c r="B101" s="14" t="s"/>
      <c r="C101" s="14" t="s"/>
      <c r="D101" s="14" t="s"/>
      <c r="E101" s="14" t="s"/>
      <c r="F101" s="14" t="s"/>
      <c r="G101" s="14" t="s"/>
      <c r="H101" s="14" t="s"/>
      <c r="I101" s="14" t="s"/>
      <c r="J101" s="14" t="s"/>
      <c r="K101" s="14" t="s"/>
      <c r="L101" s="14" t="s"/>
      <c r="M101" s="14" t="s"/>
      <c r="N101" s="14" t="s"/>
      <c r="O101" s="14" t="s"/>
      <c r="P101" s="14" t="s"/>
      <c r="Q101" s="14" t="s"/>
      <c r="R101" s="14" t="s"/>
    </row>
    <row ht="15.75" outlineLevel="0" r="102">
      <c r="A102" s="15" t="s">
        <v>9</v>
      </c>
      <c r="B102" s="15" t="s"/>
      <c r="C102" s="15" t="s"/>
      <c r="D102" s="15" t="s"/>
      <c r="E102" s="15" t="s"/>
      <c r="F102" s="15" t="s"/>
      <c r="G102" s="15" t="s"/>
      <c r="H102" s="15" t="s"/>
      <c r="I102" s="15" t="s"/>
      <c r="J102" s="15" t="s"/>
      <c r="K102" s="15" t="s"/>
      <c r="L102" s="15" t="s"/>
      <c r="M102" s="15" t="s"/>
      <c r="N102" s="15" t="s"/>
      <c r="O102" s="15" t="s"/>
      <c r="P102" s="15" t="s"/>
      <c r="Q102" s="15" t="s"/>
      <c r="R102" s="15" t="s"/>
    </row>
    <row ht="15.75" outlineLevel="0" r="103">
      <c r="A103" s="16" t="s">
        <v>10</v>
      </c>
      <c r="B103" s="16" t="s"/>
      <c r="C103" s="16" t="s"/>
      <c r="D103" s="16" t="s"/>
      <c r="E103" s="16" t="s"/>
      <c r="F103" s="16" t="s"/>
      <c r="G103" s="16" t="s"/>
      <c r="H103" s="16" t="s"/>
      <c r="I103" s="16" t="s"/>
      <c r="J103" s="16" t="s"/>
      <c r="K103" s="16" t="s"/>
      <c r="L103" s="16" t="s"/>
      <c r="M103" s="16" t="s"/>
      <c r="N103" s="16" t="s"/>
      <c r="O103" s="16" t="s"/>
      <c r="P103" s="16" t="s"/>
      <c r="Q103" s="16" t="s"/>
      <c r="R103" s="16" t="s"/>
    </row>
    <row customHeight="true" ht="18" outlineLevel="0" r="104">
      <c r="A104" s="75" t="s">
        <v>90</v>
      </c>
      <c r="B104" s="76" t="s"/>
      <c r="C104" s="76" t="s"/>
      <c r="D104" s="76" t="s"/>
      <c r="E104" s="76" t="s"/>
      <c r="F104" s="76" t="s"/>
      <c r="G104" s="76" t="s"/>
      <c r="H104" s="76" t="s"/>
      <c r="I104" s="76" t="s"/>
      <c r="J104" s="76" t="s"/>
      <c r="K104" s="76" t="s"/>
      <c r="L104" s="76" t="s"/>
      <c r="M104" s="76" t="s"/>
      <c r="N104" s="76" t="s"/>
      <c r="O104" s="76" t="s"/>
      <c r="P104" s="76" t="s"/>
      <c r="Q104" s="76" t="s"/>
      <c r="R104" s="77" t="s"/>
    </row>
    <row customHeight="true" ht="18" outlineLevel="0" r="105">
      <c r="A105" s="20" t="s">
        <v>12</v>
      </c>
      <c r="B105" s="21" t="s"/>
      <c r="C105" s="21" t="s"/>
      <c r="D105" s="21" t="s"/>
      <c r="E105" s="21" t="s"/>
      <c r="F105" s="21" t="s"/>
      <c r="G105" s="21" t="s"/>
      <c r="H105" s="21" t="s"/>
      <c r="I105" s="21" t="s"/>
      <c r="J105" s="21" t="s"/>
      <c r="K105" s="21" t="s"/>
      <c r="L105" s="21" t="s"/>
      <c r="M105" s="21" t="s"/>
      <c r="N105" s="21" t="s"/>
      <c r="O105" s="21" t="s"/>
      <c r="P105" s="21" t="s"/>
      <c r="Q105" s="21" t="s"/>
      <c r="R105" s="22" t="s"/>
    </row>
    <row customHeight="true" ht="26.4500007629395" outlineLevel="0" r="106">
      <c r="A106" s="23" t="s">
        <v>13</v>
      </c>
      <c r="B106" s="24" t="s">
        <v>14</v>
      </c>
      <c r="C106" s="23" t="s">
        <v>15</v>
      </c>
      <c r="D106" s="24" t="s">
        <v>16</v>
      </c>
      <c r="E106" s="24" t="s">
        <v>17</v>
      </c>
      <c r="F106" s="23" t="s">
        <v>18</v>
      </c>
      <c r="G106" s="23" t="s">
        <v>19</v>
      </c>
      <c r="H106" s="23" t="s">
        <v>20</v>
      </c>
      <c r="I106" s="24" t="s">
        <v>21</v>
      </c>
      <c r="J106" s="26" t="n"/>
      <c r="K106" s="27" t="s">
        <v>22</v>
      </c>
      <c r="L106" s="27" t="n"/>
      <c r="M106" s="27" t="n"/>
      <c r="N106" s="27" t="n"/>
      <c r="O106" s="24" t="s">
        <v>23</v>
      </c>
      <c r="P106" s="28" t="s"/>
      <c r="Q106" s="28" t="s"/>
      <c r="R106" s="29" t="s"/>
    </row>
    <row customHeight="true" ht="12.6000003814697" outlineLevel="0" r="107">
      <c r="A107" s="30" t="s"/>
      <c r="B107" s="31" t="s"/>
      <c r="C107" s="30" t="s"/>
      <c r="D107" s="31" t="s"/>
      <c r="E107" s="31" t="s"/>
      <c r="F107" s="30" t="s"/>
      <c r="G107" s="30" t="s"/>
      <c r="H107" s="30" t="s"/>
      <c r="I107" s="31" t="s"/>
      <c r="J107" s="26" t="n"/>
      <c r="K107" s="24" t="s">
        <v>24</v>
      </c>
      <c r="L107" s="33" t="s">
        <v>25</v>
      </c>
      <c r="M107" s="33" t="s">
        <v>26</v>
      </c>
      <c r="N107" s="33" t="s">
        <v>27</v>
      </c>
      <c r="O107" s="33" t="s">
        <v>28</v>
      </c>
      <c r="P107" s="33" t="s">
        <v>29</v>
      </c>
      <c r="Q107" s="33" t="s">
        <v>30</v>
      </c>
      <c r="R107" s="33" t="s">
        <v>31</v>
      </c>
    </row>
    <row customHeight="true" hidden="false" ht="23.2001953125" outlineLevel="0" r="108">
      <c r="A108" s="100" t="n">
        <v>175</v>
      </c>
      <c r="B108" s="35" t="s">
        <v>32</v>
      </c>
      <c r="C108" s="36" t="s">
        <v>33</v>
      </c>
      <c r="D108" s="38" t="s">
        <v>78</v>
      </c>
      <c r="E108" s="37" t="n">
        <v>34.82</v>
      </c>
      <c r="F108" s="37" t="n">
        <f aca="false" ca="false" dt2D="false" dtr="false" t="normal">5.8*250/210</f>
        <v>6.904761904761905</v>
      </c>
      <c r="G108" s="37" t="n">
        <f aca="false" ca="false" dt2D="false" dtr="false" t="normal">10.67*250/210</f>
        <v>12.702380952380953</v>
      </c>
      <c r="H108" s="37" t="n">
        <f aca="false" ca="false" dt2D="false" dtr="false" t="normal">41.48*250/210</f>
        <v>49.38095238095238</v>
      </c>
      <c r="I108" s="37" t="n">
        <f aca="false" ca="false" dt2D="false" dtr="false" t="normal">286.36*250/210</f>
        <v>340.9047619047619</v>
      </c>
      <c r="J108" s="38" t="n">
        <v>195</v>
      </c>
      <c r="K108" s="37" t="n">
        <f aca="false" ca="false" dt2D="false" dtr="false" t="normal">127.7*250/210</f>
        <v>152.02380952380952</v>
      </c>
      <c r="L108" s="37" t="n">
        <f aca="false" ca="false" dt2D="false" dtr="false" t="normal">35.53*250/210</f>
        <v>42.29761904761905</v>
      </c>
      <c r="M108" s="37" t="n">
        <f aca="false" ca="false" dt2D="false" dtr="false" t="normal">149.6*250/210</f>
        <v>178.0952380952381</v>
      </c>
      <c r="N108" s="37" t="n">
        <f aca="false" ca="false" dt2D="false" dtr="false" t="normal">0.8*250/210</f>
        <v>0.9523809523809523</v>
      </c>
      <c r="O108" s="37" t="n">
        <f aca="false" ca="false" dt2D="false" dtr="false" t="normal">52.31*250/210</f>
        <v>62.273809523809526</v>
      </c>
      <c r="P108" s="37" t="n">
        <f aca="false" ca="false" dt2D="false" dtr="false" t="normal">0.1*250/210</f>
        <v>0.11904761904761904</v>
      </c>
      <c r="Q108" s="37" t="n">
        <f aca="false" ca="false" dt2D="false" dtr="false" t="normal">0.55*250/210</f>
        <v>0.6547619047619048</v>
      </c>
      <c r="R108" s="39" t="n">
        <f aca="false" ca="false" dt2D="false" dtr="false" t="normal">0.92*250/210</f>
        <v>1.0952380952380953</v>
      </c>
      <c r="S108" s="0" t="n"/>
      <c r="T108" s="0" t="n"/>
      <c r="U108" s="0" t="n"/>
      <c r="V108" s="0" t="n"/>
      <c r="W108" s="0" t="n"/>
      <c r="X108" s="0" t="n"/>
      <c r="Y108" s="0" t="n"/>
      <c r="Z108" s="0" t="n"/>
      <c r="AA108" s="0" t="n"/>
      <c r="AB108" s="0" t="n"/>
      <c r="AC108" s="0" t="n"/>
      <c r="AD108" s="0" t="n"/>
      <c r="AE108" s="0" t="n"/>
      <c r="AF108" s="0" t="n"/>
      <c r="AG108" s="0" t="n"/>
      <c r="AH108" s="0" t="n"/>
      <c r="AI108" s="0" t="n"/>
    </row>
    <row customHeight="true" ht="17.25" outlineLevel="0" r="109">
      <c r="A109" s="45" t="n"/>
      <c r="B109" s="101" t="s">
        <v>35</v>
      </c>
      <c r="C109" s="102" t="s">
        <v>80</v>
      </c>
      <c r="D109" s="41" t="n">
        <v>70</v>
      </c>
      <c r="E109" s="43" t="n">
        <v>6.72</v>
      </c>
      <c r="F109" s="43" t="n">
        <v>9.48</v>
      </c>
      <c r="G109" s="43" t="n">
        <v>1.6</v>
      </c>
      <c r="H109" s="43" t="n">
        <v>57.6</v>
      </c>
      <c r="I109" s="43" t="n">
        <v>280.5</v>
      </c>
      <c r="J109" s="90" t="n"/>
      <c r="K109" s="43" t="n">
        <v>27.6</v>
      </c>
      <c r="L109" s="43" t="n">
        <v>39.6</v>
      </c>
      <c r="M109" s="43" t="n">
        <v>104.4</v>
      </c>
      <c r="N109" s="43" t="n">
        <v>1.32</v>
      </c>
      <c r="O109" s="44" t="n">
        <v>0</v>
      </c>
      <c r="P109" s="43" t="n">
        <v>0.12</v>
      </c>
      <c r="Q109" s="43" t="n">
        <v>0.3</v>
      </c>
      <c r="R109" s="43" t="n">
        <v>0.3</v>
      </c>
      <c r="S109" s="56" t="n"/>
      <c r="T109" s="0" t="n"/>
      <c r="U109" s="0" t="n"/>
      <c r="V109" s="0" t="n"/>
      <c r="W109" s="0" t="n"/>
      <c r="X109" s="0" t="n"/>
      <c r="Y109" s="0" t="n"/>
      <c r="Z109" s="0" t="n"/>
      <c r="AA109" s="0" t="n"/>
      <c r="AB109" s="0" t="n"/>
      <c r="AC109" s="0" t="n"/>
      <c r="AD109" s="0" t="n"/>
      <c r="AE109" s="0" t="n"/>
      <c r="AF109" s="0" t="n"/>
      <c r="AG109" s="0" t="n"/>
      <c r="AH109" s="0" t="n"/>
      <c r="AI109" s="0" t="n"/>
    </row>
    <row customHeight="true" ht="17.25" outlineLevel="0" r="110">
      <c r="A110" s="45" t="n">
        <v>15</v>
      </c>
      <c r="B110" s="41" t="s">
        <v>37</v>
      </c>
      <c r="C110" s="42" t="s">
        <v>38</v>
      </c>
      <c r="D110" s="41" t="n">
        <v>20</v>
      </c>
      <c r="E110" s="43" t="n">
        <v>21.76</v>
      </c>
      <c r="F110" s="39" t="n">
        <v>4.64</v>
      </c>
      <c r="G110" s="39" t="n">
        <v>5.9</v>
      </c>
      <c r="H110" s="46" t="n">
        <v>0</v>
      </c>
      <c r="I110" s="39" t="n">
        <v>71.66</v>
      </c>
      <c r="J110" s="47" t="n"/>
      <c r="K110" s="39" t="n">
        <v>176</v>
      </c>
      <c r="L110" s="39" t="n">
        <v>7</v>
      </c>
      <c r="M110" s="39" t="n">
        <v>100</v>
      </c>
      <c r="N110" s="39" t="n">
        <v>0.2</v>
      </c>
      <c r="O110" s="39" t="n">
        <v>52</v>
      </c>
      <c r="P110" s="46" t="n">
        <v>0</v>
      </c>
      <c r="Q110" s="46" t="n">
        <v>0</v>
      </c>
      <c r="R110" s="46" t="n">
        <v>0</v>
      </c>
      <c r="S110" s="56" t="n"/>
      <c r="T110" s="0" t="n"/>
      <c r="U110" s="0" t="n"/>
      <c r="V110" s="0" t="n"/>
      <c r="W110" s="0" t="n"/>
      <c r="X110" s="0" t="n"/>
      <c r="Y110" s="0" t="n"/>
      <c r="Z110" s="0" t="n"/>
      <c r="AA110" s="0" t="n"/>
      <c r="AB110" s="0" t="n"/>
      <c r="AC110" s="0" t="n"/>
      <c r="AD110" s="0" t="n"/>
      <c r="AE110" s="0" t="n"/>
      <c r="AF110" s="0" t="n"/>
      <c r="AG110" s="0" t="n"/>
      <c r="AH110" s="0" t="n"/>
      <c r="AI110" s="0" t="n"/>
    </row>
    <row customHeight="true" ht="18" outlineLevel="0" r="111">
      <c r="A111" s="41" t="n">
        <v>376</v>
      </c>
      <c r="B111" s="41" t="s">
        <v>39</v>
      </c>
      <c r="C111" s="48" t="s">
        <v>63</v>
      </c>
      <c r="D111" s="41" t="n">
        <v>200</v>
      </c>
      <c r="E111" s="43" t="n">
        <v>1.89</v>
      </c>
      <c r="F111" s="43" t="n">
        <v>0.1</v>
      </c>
      <c r="G111" s="44" t="n">
        <v>0</v>
      </c>
      <c r="H111" s="43" t="n">
        <v>15</v>
      </c>
      <c r="I111" s="43" t="n">
        <v>60</v>
      </c>
      <c r="J111" s="60" t="n"/>
      <c r="K111" s="43" t="n">
        <v>5</v>
      </c>
      <c r="L111" s="44" t="n">
        <v>0</v>
      </c>
      <c r="M111" s="44" t="n">
        <v>0</v>
      </c>
      <c r="N111" s="43" t="n">
        <v>2</v>
      </c>
      <c r="O111" s="44" t="n">
        <v>0</v>
      </c>
      <c r="P111" s="44" t="n">
        <v>0</v>
      </c>
      <c r="Q111" s="44" t="n">
        <v>0</v>
      </c>
      <c r="R111" s="46" t="n">
        <v>0</v>
      </c>
    </row>
    <row customHeight="true" ht="18" outlineLevel="0" r="112">
      <c r="A112" s="41" t="n">
        <v>386</v>
      </c>
      <c r="B112" s="41" t="s">
        <v>41</v>
      </c>
      <c r="C112" s="42" t="s">
        <v>64</v>
      </c>
      <c r="D112" s="41" t="n">
        <v>100</v>
      </c>
      <c r="E112" s="43" t="n">
        <v>15.45</v>
      </c>
      <c r="F112" s="43" t="n">
        <v>2.7</v>
      </c>
      <c r="G112" s="43" t="n">
        <v>2.5</v>
      </c>
      <c r="H112" s="43" t="n">
        <v>10.8</v>
      </c>
      <c r="I112" s="43" t="n">
        <v>79</v>
      </c>
      <c r="J112" s="60" t="n"/>
      <c r="K112" s="43" t="n">
        <v>121</v>
      </c>
      <c r="L112" s="43" t="n">
        <v>15</v>
      </c>
      <c r="M112" s="43" t="n">
        <v>94</v>
      </c>
      <c r="N112" s="43" t="n">
        <v>0.1</v>
      </c>
      <c r="O112" s="43" t="n">
        <v>20</v>
      </c>
      <c r="P112" s="43" t="n">
        <v>0.045</v>
      </c>
      <c r="Q112" s="43" t="n">
        <v>0.1</v>
      </c>
      <c r="R112" s="43" t="n">
        <v>1.35</v>
      </c>
      <c r="S112" s="40" t="n"/>
      <c r="T112" s="0" t="n"/>
      <c r="U112" s="0" t="n"/>
      <c r="V112" s="0" t="n"/>
      <c r="W112" s="0" t="n"/>
      <c r="X112" s="0" t="n"/>
      <c r="Y112" s="0" t="n"/>
      <c r="Z112" s="0" t="n"/>
      <c r="AA112" s="0" t="n"/>
      <c r="AB112" s="0" t="n"/>
      <c r="AC112" s="0" t="n"/>
      <c r="AD112" s="0" t="n"/>
      <c r="AE112" s="0" t="n"/>
      <c r="AF112" s="0" t="n"/>
      <c r="AG112" s="0" t="n"/>
      <c r="AH112" s="0" t="n"/>
      <c r="AI112" s="0" t="n"/>
    </row>
    <row customHeight="true" ht="18" outlineLevel="0" r="113">
      <c r="A113" s="33" t="s">
        <v>45</v>
      </c>
      <c r="B113" s="51" t="s"/>
      <c r="C113" s="52" t="s"/>
      <c r="D113" s="33" t="n">
        <v>650</v>
      </c>
      <c r="E113" s="66" t="n">
        <f aca="false" ca="false" dt2D="false" dtr="false" t="normal">SUM(E108:E112)</f>
        <v>80.64</v>
      </c>
      <c r="F113" s="66" t="n">
        <f aca="false" ca="false" dt2D="false" dtr="false" t="normal">SUM(F108:F111)</f>
        <v>21.124761904761908</v>
      </c>
      <c r="G113" s="66" t="n">
        <f aca="false" ca="false" dt2D="false" dtr="false" t="normal">SUM(G108:G111)</f>
        <v>20.202380952380953</v>
      </c>
      <c r="H113" s="66" t="n">
        <f aca="false" ca="false" dt2D="false" dtr="false" t="normal">SUM(H108:H111)</f>
        <v>121.98095238095237</v>
      </c>
      <c r="I113" s="66" t="n">
        <f aca="false" ca="false" dt2D="false" dtr="false" t="normal">SUM(I108:I111)</f>
        <v>753.0647619047619</v>
      </c>
      <c r="J113" s="66" t="n">
        <f aca="false" ca="false" dt2D="false" dtr="false" t="normal">SUM(J108:J111)</f>
        <v>195</v>
      </c>
      <c r="K113" s="66" t="n">
        <f aca="false" ca="false" dt2D="false" dtr="false" t="normal">SUM(K108:K111)</f>
        <v>360.62380952380954</v>
      </c>
      <c r="L113" s="66" t="n">
        <f aca="false" ca="false" dt2D="false" dtr="false" t="normal">SUM(L108:L111)</f>
        <v>88.89761904761906</v>
      </c>
      <c r="M113" s="66" t="n">
        <f aca="false" ca="false" dt2D="false" dtr="false" t="normal">SUM(M108:M111)</f>
        <v>382.4952380952381</v>
      </c>
      <c r="N113" s="66" t="n">
        <f aca="false" ca="false" dt2D="false" dtr="false" t="normal">SUM(N108:N111)</f>
        <v>4.472380952380952</v>
      </c>
      <c r="O113" s="66" t="n">
        <f aca="false" ca="false" dt2D="false" dtr="false" t="normal">SUM(O108:O111)</f>
        <v>114.27380952380952</v>
      </c>
      <c r="P113" s="66" t="n">
        <f aca="false" ca="false" dt2D="false" dtr="false" t="normal">SUM(P108:P111)</f>
        <v>0.23904761904761904</v>
      </c>
      <c r="Q113" s="66" t="n">
        <f aca="false" ca="false" dt2D="false" dtr="false" t="normal">SUM(Q108:Q111)</f>
        <v>0.9547619047619047</v>
      </c>
      <c r="R113" s="66" t="n">
        <f aca="false" ca="false" dt2D="false" dtr="false" t="normal">SUM(R108:R111)</f>
        <v>1.3952380952380954</v>
      </c>
    </row>
    <row customHeight="true" ht="18" outlineLevel="0" r="114">
      <c r="A114" s="20" t="s">
        <v>46</v>
      </c>
      <c r="B114" s="21" t="s"/>
      <c r="C114" s="21" t="s"/>
      <c r="D114" s="21" t="s"/>
      <c r="E114" s="21" t="s"/>
      <c r="F114" s="21" t="s"/>
      <c r="G114" s="21" t="s"/>
      <c r="H114" s="21" t="s"/>
      <c r="I114" s="21" t="s"/>
      <c r="J114" s="21" t="s"/>
      <c r="K114" s="21" t="s"/>
      <c r="L114" s="21" t="s"/>
      <c r="M114" s="21" t="s"/>
      <c r="N114" s="21" t="s"/>
      <c r="O114" s="21" t="s"/>
      <c r="P114" s="21" t="s"/>
      <c r="Q114" s="21" t="s"/>
      <c r="R114" s="22" t="s"/>
    </row>
    <row customHeight="true" ht="18" outlineLevel="0" r="115">
      <c r="A115" s="23" t="n"/>
      <c r="B115" s="24" t="s">
        <v>14</v>
      </c>
      <c r="C115" s="23" t="s">
        <v>15</v>
      </c>
      <c r="D115" s="24" t="s">
        <v>16</v>
      </c>
      <c r="E115" s="24" t="s">
        <v>17</v>
      </c>
      <c r="F115" s="23" t="s">
        <v>18</v>
      </c>
      <c r="G115" s="23" t="s">
        <v>19</v>
      </c>
      <c r="H115" s="23" t="s">
        <v>20</v>
      </c>
      <c r="I115" s="24" t="s">
        <v>21</v>
      </c>
      <c r="J115" s="26" t="n"/>
      <c r="K115" s="27" t="s">
        <v>22</v>
      </c>
      <c r="L115" s="27" t="n"/>
      <c r="M115" s="27" t="n"/>
      <c r="N115" s="27" t="n"/>
      <c r="O115" s="24" t="s">
        <v>23</v>
      </c>
      <c r="P115" s="28" t="s"/>
      <c r="Q115" s="28" t="s"/>
      <c r="R115" s="29" t="s"/>
    </row>
    <row customHeight="true" ht="15" outlineLevel="0" r="116">
      <c r="A116" s="30" t="s"/>
      <c r="B116" s="31" t="s"/>
      <c r="C116" s="30" t="s"/>
      <c r="D116" s="31" t="s"/>
      <c r="E116" s="31" t="s"/>
      <c r="F116" s="30" t="s"/>
      <c r="G116" s="30" t="s"/>
      <c r="H116" s="30" t="s"/>
      <c r="I116" s="31" t="s"/>
      <c r="J116" s="26" t="n"/>
      <c r="K116" s="24" t="s">
        <v>24</v>
      </c>
      <c r="L116" s="33" t="s">
        <v>25</v>
      </c>
      <c r="M116" s="33" t="s">
        <v>26</v>
      </c>
      <c r="N116" s="33" t="s">
        <v>27</v>
      </c>
      <c r="O116" s="33" t="s">
        <v>28</v>
      </c>
      <c r="P116" s="33" t="s">
        <v>29</v>
      </c>
      <c r="Q116" s="33" t="s">
        <v>30</v>
      </c>
      <c r="R116" s="33" t="s">
        <v>31</v>
      </c>
    </row>
    <row customHeight="true" ht="18" outlineLevel="0" r="117">
      <c r="A117" s="41" t="n">
        <v>45</v>
      </c>
      <c r="B117" s="41" t="s">
        <v>32</v>
      </c>
      <c r="C117" s="57" t="s">
        <v>65</v>
      </c>
      <c r="D117" s="41" t="n">
        <v>100</v>
      </c>
      <c r="E117" s="41" t="n">
        <v>9.42</v>
      </c>
      <c r="F117" s="45" t="n">
        <v>1.3</v>
      </c>
      <c r="G117" s="45" t="n">
        <v>4.7</v>
      </c>
      <c r="H117" s="45" t="n">
        <v>10.3</v>
      </c>
      <c r="I117" s="41" t="n">
        <v>88</v>
      </c>
      <c r="J117" s="41" t="n"/>
      <c r="K117" s="41" t="n">
        <v>37.3</v>
      </c>
      <c r="L117" s="41" t="n">
        <v>15.2</v>
      </c>
      <c r="M117" s="41" t="n">
        <v>27.7</v>
      </c>
      <c r="N117" s="41" t="n">
        <v>0.5</v>
      </c>
      <c r="O117" s="41" t="n">
        <v>0</v>
      </c>
      <c r="P117" s="41" t="n">
        <v>0</v>
      </c>
      <c r="Q117" s="41" t="n">
        <v>0</v>
      </c>
      <c r="R117" s="41" t="n">
        <v>32.5</v>
      </c>
      <c r="S117" s="0" t="n"/>
      <c r="T117" s="0" t="n"/>
      <c r="U117" s="0" t="n"/>
      <c r="V117" s="0" t="n"/>
      <c r="W117" s="0" t="n"/>
      <c r="X117" s="0" t="n"/>
      <c r="Y117" s="0" t="n"/>
      <c r="Z117" s="0" t="n"/>
      <c r="AA117" s="0" t="n"/>
      <c r="AB117" s="0" t="n"/>
      <c r="AC117" s="0" t="n"/>
      <c r="AD117" s="0" t="n"/>
      <c r="AE117" s="0" t="n"/>
      <c r="AF117" s="0" t="n"/>
      <c r="AG117" s="0" t="n"/>
      <c r="AH117" s="0" t="n"/>
      <c r="AI117" s="0" t="n"/>
      <c r="AJ117" s="0" t="n"/>
      <c r="AK117" s="0" t="n"/>
      <c r="AL117" s="0" t="n"/>
      <c r="AM117" s="0" t="n"/>
      <c r="AN117" s="0" t="n"/>
      <c r="AO117" s="0" t="n"/>
      <c r="AP117" s="0" t="n"/>
      <c r="AQ117" s="0" t="n"/>
      <c r="AR117" s="0" t="n"/>
      <c r="AS117" s="0" t="n"/>
      <c r="AT117" s="0" t="n"/>
      <c r="AU117" s="0" t="n"/>
      <c r="AV117" s="0" t="n"/>
      <c r="AW117" s="0" t="n"/>
    </row>
    <row customHeight="true" ht="18" outlineLevel="0" r="118">
      <c r="A118" s="41" t="n">
        <v>88</v>
      </c>
      <c r="B118" s="41" t="s">
        <v>35</v>
      </c>
      <c r="C118" s="59" t="s">
        <v>91</v>
      </c>
      <c r="D118" s="34" t="n">
        <v>250</v>
      </c>
      <c r="E118" s="41" t="n">
        <v>12.77</v>
      </c>
      <c r="F118" s="43" t="n">
        <v>1.6</v>
      </c>
      <c r="G118" s="43" t="n">
        <v>4.9</v>
      </c>
      <c r="H118" s="43" t="n">
        <v>11.5</v>
      </c>
      <c r="I118" s="43" t="n">
        <v>96.8</v>
      </c>
      <c r="J118" s="82" t="n"/>
      <c r="K118" s="43" t="n">
        <v>75.2</v>
      </c>
      <c r="L118" s="43" t="n">
        <v>14.7</v>
      </c>
      <c r="M118" s="43" t="n">
        <v>34.2</v>
      </c>
      <c r="N118" s="43" t="n">
        <v>1.025</v>
      </c>
      <c r="O118" s="43" t="n">
        <v>1</v>
      </c>
      <c r="P118" s="43" t="n">
        <v>5.5</v>
      </c>
      <c r="Q118" s="43" t="n">
        <v>0.6</v>
      </c>
      <c r="R118" s="43" t="n">
        <v>9.5</v>
      </c>
      <c r="S118" s="0" t="n"/>
      <c r="T118" s="0" t="n"/>
      <c r="U118" s="0" t="n"/>
      <c r="V118" s="0" t="n"/>
      <c r="W118" s="0" t="n"/>
      <c r="X118" s="0" t="n"/>
      <c r="Y118" s="0" t="n"/>
      <c r="Z118" s="0" t="n"/>
      <c r="AA118" s="0" t="n"/>
      <c r="AB118" s="0" t="n"/>
      <c r="AC118" s="0" t="n"/>
      <c r="AD118" s="0" t="n"/>
      <c r="AE118" s="0" t="n"/>
      <c r="AF118" s="0" t="n"/>
      <c r="AG118" s="0" t="n"/>
      <c r="AH118" s="0" t="n"/>
    </row>
    <row customHeight="true" ht="18" outlineLevel="0" r="119">
      <c r="A119" s="41" t="n">
        <v>282</v>
      </c>
      <c r="B119" s="41" t="s">
        <v>37</v>
      </c>
      <c r="C119" s="57" t="s">
        <v>92</v>
      </c>
      <c r="D119" s="34" t="s">
        <v>68</v>
      </c>
      <c r="E119" s="43" t="n">
        <v>71.88</v>
      </c>
      <c r="F119" s="43" t="n">
        <v>16.8</v>
      </c>
      <c r="G119" s="43" t="n">
        <v>23.1</v>
      </c>
      <c r="H119" s="43" t="n">
        <v>6.1</v>
      </c>
      <c r="I119" s="43" t="n">
        <v>299.7</v>
      </c>
      <c r="J119" s="60" t="n"/>
      <c r="K119" s="43" t="n">
        <v>19.5</v>
      </c>
      <c r="L119" s="43" t="n">
        <v>22</v>
      </c>
      <c r="M119" s="43" t="n">
        <v>346.9</v>
      </c>
      <c r="N119" s="43" t="n">
        <v>7.4</v>
      </c>
      <c r="O119" s="43" t="n">
        <v>9.7</v>
      </c>
      <c r="P119" s="43" t="n">
        <v>2.7</v>
      </c>
      <c r="Q119" s="43" t="n">
        <v>9.5</v>
      </c>
      <c r="R119" s="43" t="n">
        <v>34.6</v>
      </c>
      <c r="S119" s="0" t="n"/>
      <c r="T119" s="0" t="n"/>
      <c r="U119" s="0" t="n"/>
      <c r="V119" s="0" t="n"/>
      <c r="W119" s="0" t="n"/>
      <c r="X119" s="0" t="n"/>
      <c r="Y119" s="0" t="n"/>
      <c r="Z119" s="0" t="n"/>
      <c r="AA119" s="0" t="n"/>
      <c r="AB119" s="0" t="n"/>
      <c r="AC119" s="0" t="n"/>
      <c r="AD119" s="0" t="n"/>
      <c r="AE119" s="0" t="n"/>
      <c r="AF119" s="0" t="n"/>
      <c r="AG119" s="0" t="n"/>
      <c r="AH119" s="0" t="n"/>
    </row>
    <row customFormat="true" customHeight="true" ht="18" outlineLevel="0" r="120" s="80">
      <c r="A120" s="41" t="n">
        <v>198</v>
      </c>
      <c r="B120" s="34" t="s">
        <v>39</v>
      </c>
      <c r="C120" s="103" t="s">
        <v>93</v>
      </c>
      <c r="D120" s="34" t="s">
        <v>94</v>
      </c>
      <c r="E120" s="43" t="n">
        <v>20.66</v>
      </c>
      <c r="F120" s="43" t="n">
        <v>15.588</v>
      </c>
      <c r="G120" s="43" t="n">
        <v>7.824</v>
      </c>
      <c r="H120" s="43" t="n">
        <v>40.02</v>
      </c>
      <c r="I120" s="43" t="n">
        <v>291.432</v>
      </c>
      <c r="J120" s="104" t="n"/>
      <c r="K120" s="43" t="n">
        <v>108.24</v>
      </c>
      <c r="L120" s="43" t="n">
        <v>70.512</v>
      </c>
      <c r="M120" s="43" t="n">
        <v>243.516</v>
      </c>
      <c r="N120" s="43" t="n">
        <v>5.376</v>
      </c>
      <c r="O120" s="44" t="n">
        <v>34.284</v>
      </c>
      <c r="P120" s="43" t="n">
        <v>0.564</v>
      </c>
      <c r="Q120" s="43" t="n">
        <v>1.176</v>
      </c>
      <c r="R120" s="44" t="n">
        <v>0</v>
      </c>
      <c r="S120" s="40" t="n"/>
      <c r="T120" s="0" t="n"/>
      <c r="U120" s="0" t="n"/>
      <c r="V120" s="0" t="n"/>
      <c r="W120" s="0" t="n"/>
      <c r="X120" s="0" t="n"/>
      <c r="Y120" s="0" t="n"/>
      <c r="Z120" s="0" t="n"/>
      <c r="AA120" s="0" t="n"/>
      <c r="AB120" s="0" t="n"/>
      <c r="AC120" s="0" t="n"/>
      <c r="AD120" s="0" t="n"/>
      <c r="AE120" s="0" t="n"/>
      <c r="AF120" s="0" t="n"/>
      <c r="AG120" s="0" t="n"/>
      <c r="AH120" s="0" t="n"/>
      <c r="AI120" s="0" t="n"/>
      <c r="AJ120" s="0" t="n"/>
      <c r="AK120" s="0" t="n"/>
      <c r="AL120" s="0" t="n"/>
      <c r="AM120" s="0" t="n"/>
      <c r="AN120" s="0" t="n"/>
      <c r="AO120" s="0" t="n"/>
      <c r="AP120" s="0" t="n"/>
      <c r="AQ120" s="0" t="n"/>
      <c r="AR120" s="0" t="n"/>
      <c r="AS120" s="0" t="n"/>
      <c r="AT120" s="0" t="n"/>
      <c r="AU120" s="0" t="n"/>
      <c r="AV120" s="0" t="n"/>
      <c r="AW120" s="0" t="n"/>
    </row>
    <row customHeight="true" ht="18" outlineLevel="0" r="121">
      <c r="A121" s="41" t="n">
        <v>1041</v>
      </c>
      <c r="B121" s="41" t="s">
        <v>41</v>
      </c>
      <c r="C121" s="59" t="s">
        <v>95</v>
      </c>
      <c r="D121" s="41" t="n">
        <v>200</v>
      </c>
      <c r="E121" s="43" t="n">
        <v>8.14</v>
      </c>
      <c r="F121" s="43" t="n">
        <v>0.1</v>
      </c>
      <c r="G121" s="44" t="n">
        <v>0</v>
      </c>
      <c r="H121" s="43" t="n">
        <v>27.1</v>
      </c>
      <c r="I121" s="43" t="n">
        <v>108.6</v>
      </c>
      <c r="J121" s="82" t="n"/>
      <c r="K121" s="43" t="n">
        <v>23.52</v>
      </c>
      <c r="L121" s="43" t="n">
        <v>0</v>
      </c>
      <c r="M121" s="104" t="n">
        <v>0</v>
      </c>
      <c r="N121" s="43" t="n">
        <v>0.24</v>
      </c>
      <c r="O121" s="105" t="n">
        <v>0</v>
      </c>
      <c r="P121" s="104" t="n">
        <v>0.03</v>
      </c>
      <c r="Q121" s="104" t="n">
        <v>0</v>
      </c>
      <c r="R121" s="104" t="n">
        <v>12.9</v>
      </c>
      <c r="S121" s="40" t="n"/>
    </row>
    <row customHeight="true" ht="18" outlineLevel="0" r="122">
      <c r="A122" s="41" t="n"/>
      <c r="B122" s="41" t="s">
        <v>43</v>
      </c>
      <c r="C122" s="59" t="s">
        <v>52</v>
      </c>
      <c r="D122" s="34" t="n">
        <v>40</v>
      </c>
      <c r="E122" s="43" t="n">
        <v>3.2</v>
      </c>
      <c r="F122" s="43" t="n">
        <v>2.24</v>
      </c>
      <c r="G122" s="43" t="n">
        <v>0.44</v>
      </c>
      <c r="H122" s="43" t="n">
        <v>19.76</v>
      </c>
      <c r="I122" s="43" t="n">
        <v>91.96</v>
      </c>
      <c r="J122" s="43" t="n"/>
      <c r="K122" s="43" t="n">
        <v>9.2</v>
      </c>
      <c r="L122" s="43" t="n">
        <v>10</v>
      </c>
      <c r="M122" s="43" t="n">
        <v>42.4</v>
      </c>
      <c r="N122" s="43" t="n">
        <v>1.24</v>
      </c>
      <c r="O122" s="43" t="n">
        <v>0</v>
      </c>
      <c r="P122" s="43" t="n">
        <v>0.04</v>
      </c>
      <c r="Q122" s="43" t="n">
        <v>0</v>
      </c>
      <c r="R122" s="43" t="n">
        <v>0</v>
      </c>
      <c r="S122" s="0" t="n"/>
      <c r="T122" s="0" t="n"/>
      <c r="U122" s="0" t="n"/>
      <c r="V122" s="0" t="n"/>
      <c r="W122" s="0" t="n"/>
      <c r="X122" s="0" t="n"/>
      <c r="Y122" s="0" t="n"/>
      <c r="Z122" s="0" t="n"/>
      <c r="AA122" s="0" t="n"/>
      <c r="AB122" s="0" t="n"/>
      <c r="AC122" s="0" t="n"/>
      <c r="AD122" s="0" t="n"/>
      <c r="AE122" s="0" t="n"/>
      <c r="AF122" s="0" t="n"/>
      <c r="AG122" s="0" t="n"/>
      <c r="AH122" s="0" t="n"/>
    </row>
    <row customHeight="true" ht="18" outlineLevel="0" r="123">
      <c r="A123" s="41" t="n"/>
      <c r="B123" s="41" t="s">
        <v>72</v>
      </c>
      <c r="C123" s="48" t="s">
        <v>53</v>
      </c>
      <c r="D123" s="34" t="n">
        <v>70</v>
      </c>
      <c r="E123" s="39" t="n">
        <v>6.72</v>
      </c>
      <c r="F123" s="43" t="n">
        <v>5.53</v>
      </c>
      <c r="G123" s="43" t="n">
        <v>0.7</v>
      </c>
      <c r="H123" s="43" t="n">
        <v>33.81</v>
      </c>
      <c r="I123" s="43" t="n">
        <v>163.66</v>
      </c>
      <c r="J123" s="43" t="n"/>
      <c r="K123" s="43" t="n">
        <v>16.1</v>
      </c>
      <c r="L123" s="43" t="n">
        <v>23.1</v>
      </c>
      <c r="M123" s="43" t="n">
        <v>60.9</v>
      </c>
      <c r="N123" s="43" t="n">
        <v>0.77</v>
      </c>
      <c r="O123" s="43" t="n">
        <v>0</v>
      </c>
      <c r="P123" s="43" t="n">
        <v>0.07</v>
      </c>
      <c r="Q123" s="43" t="n">
        <v>0</v>
      </c>
      <c r="R123" s="43" t="n">
        <v>0</v>
      </c>
      <c r="S123" s="0" t="n"/>
      <c r="T123" s="0" t="n"/>
      <c r="U123" s="0" t="n"/>
      <c r="V123" s="0" t="n"/>
      <c r="W123" s="0" t="n"/>
      <c r="X123" s="0" t="n"/>
      <c r="Y123" s="0" t="n"/>
      <c r="Z123" s="0" t="n"/>
      <c r="AA123" s="0" t="n"/>
      <c r="AB123" s="0" t="n"/>
      <c r="AC123" s="0" t="n"/>
      <c r="AD123" s="0" t="n"/>
      <c r="AE123" s="0" t="n"/>
      <c r="AF123" s="0" t="n"/>
      <c r="AG123" s="0" t="n"/>
      <c r="AH123" s="0" t="n"/>
    </row>
    <row customHeight="true" ht="18" outlineLevel="0" r="124">
      <c r="A124" s="33" t="s">
        <v>45</v>
      </c>
      <c r="B124" s="51" t="s"/>
      <c r="C124" s="52" t="s"/>
      <c r="D124" s="33" t="n">
        <v>955</v>
      </c>
      <c r="E124" s="66" t="n">
        <f aca="false" ca="false" dt2D="false" dtr="false" t="normal">SUM(E117:E123)</f>
        <v>132.79</v>
      </c>
      <c r="F124" s="66" t="n">
        <f aca="false" ca="false" dt2D="false" dtr="false" t="normal">SUM(F117:F123)</f>
        <v>43.15800000000001</v>
      </c>
      <c r="G124" s="66" t="n">
        <f aca="false" ca="false" dt2D="false" dtr="false" t="normal">SUM(G117:G123)</f>
        <v>41.664</v>
      </c>
      <c r="H124" s="66" t="n">
        <f aca="false" ca="false" dt2D="false" dtr="false" t="normal">SUM(H117:H123)</f>
        <v>148.59000000000003</v>
      </c>
      <c r="I124" s="66" t="n">
        <f aca="false" ca="false" dt2D="false" dtr="false" t="normal">SUM(I117:I123)</f>
        <v>1140.152</v>
      </c>
      <c r="J124" s="66" t="n">
        <f aca="false" ca="false" dt2D="false" dtr="false" t="normal">SUM(J117:J123)</f>
        <v>0</v>
      </c>
      <c r="K124" s="66" t="n">
        <f aca="false" ca="false" dt2D="false" dtr="false" t="normal">SUM(K117:K123)</f>
        <v>289.06</v>
      </c>
      <c r="L124" s="66" t="n">
        <f aca="false" ca="false" dt2D="false" dtr="false" t="normal">SUM(L117:L123)</f>
        <v>155.512</v>
      </c>
      <c r="M124" s="66" t="n">
        <f aca="false" ca="false" dt2D="false" dtr="false" t="normal">SUM(M117:M123)</f>
        <v>755.6159999999999</v>
      </c>
      <c r="N124" s="66" t="n">
        <f aca="false" ca="false" dt2D="false" dtr="false" t="normal">SUM(N117:N123)</f>
        <v>16.551000000000002</v>
      </c>
      <c r="O124" s="66" t="n">
        <f aca="false" ca="false" dt2D="false" dtr="false" t="normal">SUM(O117:O123)</f>
        <v>44.983999999999995</v>
      </c>
      <c r="P124" s="66" t="n">
        <f aca="false" ca="false" dt2D="false" dtr="false" t="normal">SUM(P117:P123)</f>
        <v>8.903999999999998</v>
      </c>
      <c r="Q124" s="66" t="n">
        <f aca="false" ca="false" dt2D="false" dtr="false" t="normal">SUM(Q117:Q123)</f>
        <v>11.276</v>
      </c>
      <c r="R124" s="66" t="n">
        <f aca="false" ca="false" dt2D="false" dtr="false" t="normal">SUM(R117:R123)</f>
        <v>89.5</v>
      </c>
    </row>
    <row customHeight="true" ht="18" outlineLevel="0" r="125">
      <c r="A125" s="63" t="s">
        <v>54</v>
      </c>
      <c r="B125" s="64" t="s"/>
      <c r="C125" s="64" t="s"/>
      <c r="D125" s="65" t="s"/>
      <c r="E125" s="66" t="n">
        <f aca="false" ca="false" dt2D="false" dtr="false" t="normal">E113+E124</f>
        <v>213.43</v>
      </c>
      <c r="F125" s="66" t="n">
        <f aca="false" ca="false" dt2D="false" dtr="false" t="normal">F113+F124</f>
        <v>64.28276190476191</v>
      </c>
      <c r="G125" s="66" t="n">
        <f aca="false" ca="false" dt2D="false" dtr="false" t="normal">G113+G124</f>
        <v>61.86638095238095</v>
      </c>
      <c r="H125" s="66" t="n">
        <f aca="false" ca="false" dt2D="false" dtr="false" t="normal">H113+H124</f>
        <v>270.5709523809524</v>
      </c>
      <c r="I125" s="66" t="n">
        <f aca="false" ca="false" dt2D="false" dtr="false" t="normal">I113+I124</f>
        <v>1893.2167619047618</v>
      </c>
      <c r="J125" s="60" t="n"/>
      <c r="K125" s="66" t="n">
        <f aca="false" ca="false" dt2D="false" dtr="false" t="normal">K113+K124</f>
        <v>649.6838095238095</v>
      </c>
      <c r="L125" s="66" t="n">
        <f aca="false" ca="false" dt2D="false" dtr="false" t="normal">L113+L124</f>
        <v>244.40961904761906</v>
      </c>
      <c r="M125" s="66" t="n">
        <f aca="false" ca="false" dt2D="false" dtr="false" t="normal">M113+M124</f>
        <v>1138.111238095238</v>
      </c>
      <c r="N125" s="66" t="n">
        <f aca="false" ca="false" dt2D="false" dtr="false" t="normal">N113+N124</f>
        <v>21.023380952380954</v>
      </c>
      <c r="O125" s="66" t="n">
        <f aca="false" ca="false" dt2D="false" dtr="false" t="normal">O113+O124</f>
        <v>159.2578095238095</v>
      </c>
      <c r="P125" s="66" t="n">
        <f aca="false" ca="false" dt2D="false" dtr="false" t="normal">P113+P124</f>
        <v>9.143047619047618</v>
      </c>
      <c r="Q125" s="66" t="n">
        <f aca="false" ca="false" dt2D="false" dtr="false" t="normal">Q113+Q124</f>
        <v>12.230761904761904</v>
      </c>
      <c r="R125" s="66" t="n">
        <f aca="false" ca="false" dt2D="false" dtr="false" t="normal">R113+R124</f>
        <v>90.8952380952381</v>
      </c>
    </row>
    <row outlineLevel="0" r="126">
      <c r="A126" s="67" t="n"/>
      <c r="B126" s="67" t="n"/>
      <c r="C126" s="67" t="n"/>
      <c r="D126" s="67" t="n"/>
      <c r="E126" s="68" t="n"/>
      <c r="F126" s="68" t="n"/>
      <c r="G126" s="68" t="n"/>
      <c r="H126" s="68" t="n"/>
      <c r="I126" s="68" t="n"/>
      <c r="J126" s="71" t="n"/>
      <c r="K126" s="68" t="n"/>
      <c r="L126" s="86" t="n"/>
      <c r="M126" s="68" t="n"/>
      <c r="N126" s="106" t="n"/>
      <c r="O126" s="68" t="n"/>
      <c r="P126" s="86" t="n"/>
      <c r="Q126" s="70" t="n"/>
      <c r="R126" s="70" t="n"/>
    </row>
    <row outlineLevel="0" r="127">
      <c r="A127" s="67" t="n"/>
      <c r="B127" s="67" t="n"/>
      <c r="C127" s="67" t="n"/>
      <c r="D127" s="67" t="n"/>
      <c r="E127" s="68" t="n"/>
      <c r="F127" s="68" t="n"/>
      <c r="G127" s="68" t="n"/>
      <c r="H127" s="68" t="n"/>
      <c r="I127" s="68" t="n"/>
      <c r="J127" s="71" t="n"/>
      <c r="K127" s="68" t="n"/>
      <c r="L127" s="86" t="n"/>
      <c r="M127" s="68" t="n"/>
      <c r="N127" s="106" t="n"/>
      <c r="O127" s="68" t="n"/>
      <c r="P127" s="86" t="n"/>
      <c r="Q127" s="70" t="n"/>
      <c r="R127" s="70" t="n"/>
    </row>
    <row outlineLevel="0" r="128">
      <c r="A128" s="67" t="n"/>
      <c r="B128" s="67" t="n"/>
      <c r="C128" s="67" t="n"/>
      <c r="D128" s="67" t="n"/>
      <c r="E128" s="68" t="n"/>
      <c r="F128" s="68" t="n"/>
      <c r="G128" s="68" t="n"/>
      <c r="H128" s="68" t="n"/>
      <c r="I128" s="68" t="n"/>
      <c r="J128" s="71" t="n"/>
      <c r="K128" s="68" t="n"/>
      <c r="L128" s="86" t="n"/>
      <c r="M128" s="68" t="n"/>
      <c r="N128" s="106" t="n"/>
      <c r="O128" s="68" t="n"/>
      <c r="P128" s="86" t="n"/>
      <c r="Q128" s="70" t="n"/>
      <c r="R128" s="70" t="n"/>
    </row>
    <row ht="15" outlineLevel="0" r="129">
      <c r="A129" s="1" t="s">
        <v>0</v>
      </c>
      <c r="B129" s="1" t="s"/>
      <c r="C129" s="1" t="s"/>
      <c r="D129" s="67" t="n"/>
      <c r="E129" s="68" t="n"/>
      <c r="F129" s="68" t="n"/>
      <c r="G129" s="68" t="n"/>
      <c r="H129" s="68" t="n"/>
      <c r="I129" s="72" t="s">
        <v>96</v>
      </c>
      <c r="J129" s="72" t="s"/>
      <c r="K129" s="72" t="s"/>
      <c r="L129" s="72" t="s"/>
      <c r="M129" s="72" t="s"/>
      <c r="N129" s="72" t="s"/>
      <c r="O129" s="72" t="s"/>
      <c r="P129" s="72" t="s"/>
      <c r="Q129" s="72" t="s"/>
      <c r="R129" s="72" t="s"/>
    </row>
    <row outlineLevel="0" r="130">
      <c r="A130" s="3" t="s">
        <v>2</v>
      </c>
      <c r="B130" s="3" t="s"/>
      <c r="C130" s="3" t="s"/>
      <c r="D130" s="67" t="n"/>
      <c r="E130" s="68" t="n"/>
      <c r="F130" s="68" t="n"/>
      <c r="G130" s="68" t="n"/>
      <c r="H130" s="68" t="n"/>
      <c r="I130" s="98" t="s">
        <v>3</v>
      </c>
      <c r="J130" s="98" t="s"/>
      <c r="K130" s="98" t="s"/>
      <c r="L130" s="98" t="s"/>
      <c r="M130" s="98" t="s"/>
      <c r="N130" s="98" t="s"/>
      <c r="O130" s="98" t="s"/>
      <c r="P130" s="98" t="s"/>
      <c r="Q130" s="98" t="s"/>
      <c r="R130" s="98" t="s"/>
    </row>
    <row outlineLevel="0" r="131">
      <c r="A131" s="9" t="s">
        <v>87</v>
      </c>
      <c r="B131" s="9" t="s"/>
      <c r="C131" s="9" t="s"/>
      <c r="D131" s="67" t="n"/>
      <c r="E131" s="68" t="n"/>
      <c r="F131" s="68" t="n"/>
      <c r="G131" s="68" t="n"/>
      <c r="H131" s="73" t="s">
        <v>97</v>
      </c>
      <c r="I131" s="73" t="s"/>
      <c r="J131" s="73" t="s"/>
      <c r="K131" s="73" t="s"/>
      <c r="L131" s="73" t="s"/>
      <c r="M131" s="73" t="s"/>
      <c r="N131" s="73" t="s"/>
      <c r="O131" s="73" t="s"/>
      <c r="P131" s="73" t="s"/>
      <c r="Q131" s="73" t="s"/>
      <c r="R131" s="73" t="s"/>
    </row>
    <row outlineLevel="0" r="132">
      <c r="A132" s="11" t="s">
        <v>6</v>
      </c>
      <c r="B132" s="11" t="s"/>
      <c r="C132" s="11" t="s"/>
      <c r="D132" s="67" t="n"/>
      <c r="E132" s="68" t="n"/>
      <c r="F132" s="68" t="n"/>
      <c r="G132" s="68" t="n"/>
      <c r="H132" s="74" t="s">
        <v>7</v>
      </c>
      <c r="I132" s="74" t="s"/>
      <c r="J132" s="74" t="s"/>
      <c r="K132" s="74" t="s"/>
      <c r="L132" s="74" t="s"/>
      <c r="M132" s="74" t="s"/>
      <c r="N132" s="74" t="s"/>
      <c r="O132" s="74" t="s"/>
      <c r="P132" s="74" t="s"/>
      <c r="Q132" s="74" t="s"/>
      <c r="R132" s="74" t="s"/>
    </row>
    <row ht="18.75" outlineLevel="0" r="133">
      <c r="A133" s="14" t="s">
        <v>8</v>
      </c>
      <c r="B133" s="14" t="s"/>
      <c r="C133" s="14" t="s"/>
      <c r="D133" s="14" t="s"/>
      <c r="E133" s="14" t="s"/>
      <c r="F133" s="14" t="s"/>
      <c r="G133" s="14" t="s"/>
      <c r="H133" s="14" t="s"/>
      <c r="I133" s="14" t="s"/>
      <c r="J133" s="14" t="s"/>
      <c r="K133" s="14" t="s"/>
      <c r="L133" s="14" t="s"/>
      <c r="M133" s="14" t="s"/>
      <c r="N133" s="14" t="s"/>
      <c r="O133" s="14" t="s"/>
      <c r="P133" s="14" t="s"/>
      <c r="Q133" s="14" t="s"/>
      <c r="R133" s="14" t="s"/>
    </row>
    <row ht="15.75" outlineLevel="0" r="134">
      <c r="A134" s="15" t="s">
        <v>9</v>
      </c>
      <c r="B134" s="15" t="s"/>
      <c r="C134" s="15" t="s"/>
      <c r="D134" s="15" t="s"/>
      <c r="E134" s="15" t="s"/>
      <c r="F134" s="15" t="s"/>
      <c r="G134" s="15" t="s"/>
      <c r="H134" s="15" t="s"/>
      <c r="I134" s="15" t="s"/>
      <c r="J134" s="15" t="s"/>
      <c r="K134" s="15" t="s"/>
      <c r="L134" s="15" t="s"/>
      <c r="M134" s="15" t="s"/>
      <c r="N134" s="15" t="s"/>
      <c r="O134" s="15" t="s"/>
      <c r="P134" s="15" t="s"/>
      <c r="Q134" s="15" t="s"/>
      <c r="R134" s="15" t="s"/>
    </row>
    <row ht="15.75" outlineLevel="0" r="135">
      <c r="A135" s="16" t="s">
        <v>10</v>
      </c>
      <c r="B135" s="16" t="s"/>
      <c r="C135" s="16" t="s"/>
      <c r="D135" s="16" t="s"/>
      <c r="E135" s="16" t="s"/>
      <c r="F135" s="16" t="s"/>
      <c r="G135" s="16" t="s"/>
      <c r="H135" s="16" t="s"/>
      <c r="I135" s="16" t="s"/>
      <c r="J135" s="16" t="s"/>
      <c r="K135" s="16" t="s"/>
      <c r="L135" s="16" t="s"/>
      <c r="M135" s="16" t="s"/>
      <c r="N135" s="16" t="s"/>
      <c r="O135" s="16" t="s"/>
      <c r="P135" s="16" t="s"/>
      <c r="Q135" s="16" t="s"/>
      <c r="R135" s="16" t="s"/>
    </row>
    <row customHeight="true" ht="18" outlineLevel="0" r="136">
      <c r="A136" s="75" t="s">
        <v>98</v>
      </c>
      <c r="B136" s="76" t="s"/>
      <c r="C136" s="76" t="s"/>
      <c r="D136" s="76" t="s"/>
      <c r="E136" s="76" t="s"/>
      <c r="F136" s="76" t="s"/>
      <c r="G136" s="76" t="s"/>
      <c r="H136" s="76" t="s"/>
      <c r="I136" s="76" t="s"/>
      <c r="J136" s="76" t="s"/>
      <c r="K136" s="76" t="s"/>
      <c r="L136" s="76" t="s"/>
      <c r="M136" s="76" t="s"/>
      <c r="N136" s="76" t="s"/>
      <c r="O136" s="76" t="s"/>
      <c r="P136" s="76" t="s"/>
      <c r="Q136" s="76" t="s"/>
      <c r="R136" s="77" t="s"/>
    </row>
    <row customHeight="true" ht="18.75" outlineLevel="0" r="137">
      <c r="A137" s="20" t="s">
        <v>12</v>
      </c>
      <c r="B137" s="21" t="s"/>
      <c r="C137" s="21" t="s"/>
      <c r="D137" s="21" t="s"/>
      <c r="E137" s="21" t="s"/>
      <c r="F137" s="21" t="s"/>
      <c r="G137" s="21" t="s"/>
      <c r="H137" s="21" t="s"/>
      <c r="I137" s="21" t="s"/>
      <c r="J137" s="21" t="s"/>
      <c r="K137" s="21" t="s"/>
      <c r="L137" s="21" t="s"/>
      <c r="M137" s="21" t="s"/>
      <c r="N137" s="21" t="s"/>
      <c r="O137" s="21" t="s"/>
      <c r="P137" s="21" t="s"/>
      <c r="Q137" s="21" t="s"/>
      <c r="R137" s="22" t="s"/>
    </row>
    <row customHeight="true" ht="18" outlineLevel="0" r="138">
      <c r="A138" s="23" t="s">
        <v>13</v>
      </c>
      <c r="B138" s="24" t="s">
        <v>14</v>
      </c>
      <c r="C138" s="23" t="s">
        <v>15</v>
      </c>
      <c r="D138" s="24" t="s">
        <v>60</v>
      </c>
      <c r="E138" s="24" t="s">
        <v>17</v>
      </c>
      <c r="F138" s="23" t="s">
        <v>18</v>
      </c>
      <c r="G138" s="23" t="s">
        <v>19</v>
      </c>
      <c r="H138" s="23" t="s">
        <v>20</v>
      </c>
      <c r="I138" s="24" t="s">
        <v>21</v>
      </c>
      <c r="J138" s="26" t="n"/>
      <c r="K138" s="27" t="s">
        <v>22</v>
      </c>
      <c r="L138" s="27" t="n"/>
      <c r="M138" s="27" t="n"/>
      <c r="N138" s="27" t="n"/>
      <c r="O138" s="24" t="s">
        <v>23</v>
      </c>
      <c r="P138" s="28" t="s"/>
      <c r="Q138" s="28" t="s"/>
      <c r="R138" s="29" t="s"/>
    </row>
    <row customHeight="true" ht="15" outlineLevel="0" r="139">
      <c r="A139" s="30" t="s"/>
      <c r="B139" s="31" t="s"/>
      <c r="C139" s="30" t="s"/>
      <c r="D139" s="31" t="s"/>
      <c r="E139" s="31" t="s"/>
      <c r="F139" s="30" t="s"/>
      <c r="G139" s="30" t="s"/>
      <c r="H139" s="30" t="s"/>
      <c r="I139" s="31" t="s"/>
      <c r="J139" s="26" t="n"/>
      <c r="K139" s="24" t="s">
        <v>24</v>
      </c>
      <c r="L139" s="33" t="s">
        <v>25</v>
      </c>
      <c r="M139" s="33" t="s">
        <v>26</v>
      </c>
      <c r="N139" s="33" t="s">
        <v>27</v>
      </c>
      <c r="O139" s="33" t="s">
        <v>28</v>
      </c>
      <c r="P139" s="33" t="s">
        <v>29</v>
      </c>
      <c r="Q139" s="33" t="s">
        <v>30</v>
      </c>
      <c r="R139" s="33" t="s">
        <v>31</v>
      </c>
    </row>
    <row customHeight="true" ht="18" outlineLevel="0" r="140">
      <c r="A140" s="107" t="s">
        <v>99</v>
      </c>
      <c r="B140" s="108" t="s">
        <v>32</v>
      </c>
      <c r="C140" s="109" t="s">
        <v>100</v>
      </c>
      <c r="D140" s="41" t="s">
        <v>101</v>
      </c>
      <c r="E140" s="43" t="n">
        <v>51.01</v>
      </c>
      <c r="F140" s="43" t="n">
        <v>6.99</v>
      </c>
      <c r="G140" s="43" t="n">
        <v>9.26</v>
      </c>
      <c r="H140" s="43" t="n">
        <v>7.37</v>
      </c>
      <c r="I140" s="43" t="n">
        <v>140.4</v>
      </c>
      <c r="J140" s="60" t="n"/>
      <c r="K140" s="43" t="n">
        <v>57.69</v>
      </c>
      <c r="L140" s="43" t="n">
        <v>12.76</v>
      </c>
      <c r="M140" s="43" t="n">
        <v>58.87</v>
      </c>
      <c r="N140" s="43" t="n">
        <v>21.23</v>
      </c>
      <c r="O140" s="43" t="n">
        <v>0.09</v>
      </c>
      <c r="P140" s="43" t="n">
        <v>0.11</v>
      </c>
      <c r="Q140" s="43" t="n">
        <v>2.11</v>
      </c>
      <c r="R140" s="43" t="n">
        <v>0.66</v>
      </c>
      <c r="S140" s="0" t="n"/>
      <c r="T140" s="0" t="n"/>
      <c r="U140" s="0" t="n"/>
      <c r="V140" s="0" t="n"/>
      <c r="W140" s="0" t="n"/>
      <c r="X140" s="0" t="n"/>
      <c r="Y140" s="0" t="n"/>
      <c r="Z140" s="0" t="n"/>
      <c r="AA140" s="0" t="n"/>
      <c r="AB140" s="0" t="n"/>
      <c r="AC140" s="0" t="n"/>
      <c r="AD140" s="0" t="n"/>
      <c r="AE140" s="0" t="n"/>
      <c r="AF140" s="0" t="n"/>
      <c r="AG140" s="0" t="n"/>
      <c r="AH140" s="0" t="n"/>
    </row>
    <row customHeight="true" ht="18" outlineLevel="0" r="141">
      <c r="A141" s="41" t="n">
        <v>309</v>
      </c>
      <c r="B141" s="34" t="s">
        <v>35</v>
      </c>
      <c r="C141" s="103" t="s">
        <v>102</v>
      </c>
      <c r="D141" s="34" t="n">
        <v>180</v>
      </c>
      <c r="E141" s="43" t="n">
        <v>14.42</v>
      </c>
      <c r="F141" s="43" t="n">
        <f aca="false" ca="false" dt2D="false" dtr="false" t="normal">5.52*180/150</f>
        <v>6.624</v>
      </c>
      <c r="G141" s="43" t="n">
        <f aca="false" ca="false" dt2D="false" dtr="false" t="normal">4.5*180/150</f>
        <v>5.4</v>
      </c>
      <c r="H141" s="43" t="n">
        <f aca="false" ca="false" dt2D="false" dtr="false" t="normal">26.45*180/150</f>
        <v>31.74</v>
      </c>
      <c r="I141" s="43" t="n">
        <f aca="false" ca="false" dt2D="false" dtr="false" t="normal">168.45*180/150</f>
        <v>202.14</v>
      </c>
      <c r="J141" s="104" t="n"/>
      <c r="K141" s="43" t="n">
        <f aca="false" ca="false" dt2D="false" dtr="false" t="normal">4.86*180/150</f>
        <v>5.832000000000001</v>
      </c>
      <c r="L141" s="43" t="n">
        <f aca="false" ca="false" dt2D="false" dtr="false" t="normal">21.12*180/150</f>
        <v>25.344</v>
      </c>
      <c r="M141" s="43" t="n">
        <f aca="false" ca="false" dt2D="false" dtr="false" t="normal">37.17*180/150</f>
        <v>44.604</v>
      </c>
      <c r="N141" s="43" t="n">
        <f aca="false" ca="false" dt2D="false" dtr="false" t="normal">1.1025*180/150</f>
        <v>1.3230000000000002</v>
      </c>
      <c r="O141" s="43" t="n">
        <v>0</v>
      </c>
      <c r="P141" s="43" t="n">
        <f aca="false" ca="false" dt2D="false" dtr="false" t="normal">0.0525*180/150</f>
        <v>0.063</v>
      </c>
      <c r="Q141" s="43" t="n">
        <f aca="false" ca="false" dt2D="false" dtr="false" t="normal">0.78*180/150</f>
        <v>0.936</v>
      </c>
      <c r="R141" s="43" t="n">
        <v>0</v>
      </c>
      <c r="S141" s="0" t="n"/>
      <c r="T141" s="0" t="n"/>
      <c r="U141" s="0" t="n"/>
      <c r="V141" s="0" t="n"/>
      <c r="W141" s="0" t="n"/>
      <c r="X141" s="0" t="n"/>
      <c r="Y141" s="0" t="n"/>
      <c r="Z141" s="0" t="n"/>
      <c r="AA141" s="0" t="n"/>
      <c r="AB141" s="0" t="n"/>
      <c r="AC141" s="0" t="n"/>
      <c r="AD141" s="0" t="n"/>
      <c r="AE141" s="0" t="n"/>
      <c r="AF141" s="0" t="n"/>
      <c r="AG141" s="0" t="n"/>
      <c r="AH141" s="0" t="n"/>
    </row>
    <row customHeight="true" ht="18.75" outlineLevel="0" r="142">
      <c r="A142" s="41" t="n"/>
      <c r="B142" s="41" t="s">
        <v>37</v>
      </c>
      <c r="C142" s="57" t="s">
        <v>80</v>
      </c>
      <c r="D142" s="41" t="n">
        <v>40</v>
      </c>
      <c r="E142" s="43" t="n">
        <v>3.84</v>
      </c>
      <c r="F142" s="41" t="n">
        <v>3.16</v>
      </c>
      <c r="G142" s="43" t="n">
        <v>0.4</v>
      </c>
      <c r="H142" s="43" t="n">
        <v>19.32</v>
      </c>
      <c r="I142" s="43" t="n">
        <v>93.52</v>
      </c>
      <c r="J142" s="104" t="n"/>
      <c r="K142" s="43" t="n">
        <v>9.2</v>
      </c>
      <c r="L142" s="43" t="n">
        <v>13.2</v>
      </c>
      <c r="M142" s="43" t="n">
        <v>34.8</v>
      </c>
      <c r="N142" s="43" t="n">
        <v>0.44</v>
      </c>
      <c r="O142" s="44" t="n">
        <v>0</v>
      </c>
      <c r="P142" s="43" t="n">
        <v>0.04</v>
      </c>
      <c r="Q142" s="43" t="n">
        <v>0.09</v>
      </c>
      <c r="R142" s="43" t="n">
        <v>0.1</v>
      </c>
    </row>
    <row customHeight="true" ht="18" outlineLevel="0" r="143">
      <c r="A143" s="41" t="n">
        <v>379</v>
      </c>
      <c r="B143" s="41" t="s">
        <v>39</v>
      </c>
      <c r="C143" s="81" t="s">
        <v>103</v>
      </c>
      <c r="D143" s="41" t="n">
        <v>200</v>
      </c>
      <c r="E143" s="43" t="n">
        <v>17.95</v>
      </c>
      <c r="F143" s="43" t="n">
        <v>3.6</v>
      </c>
      <c r="G143" s="43" t="n">
        <v>2.7</v>
      </c>
      <c r="H143" s="43" t="n">
        <v>28.3</v>
      </c>
      <c r="I143" s="43" t="n">
        <v>151.8</v>
      </c>
      <c r="J143" s="104" t="n"/>
      <c r="K143" s="43" t="n">
        <v>100.3</v>
      </c>
      <c r="L143" s="43" t="n">
        <v>11.7</v>
      </c>
      <c r="M143" s="43" t="n">
        <v>75</v>
      </c>
      <c r="N143" s="43" t="n">
        <v>0.1</v>
      </c>
      <c r="O143" s="44" t="n">
        <v>0</v>
      </c>
      <c r="P143" s="43" t="n">
        <v>4.7</v>
      </c>
      <c r="Q143" s="43" t="n">
        <v>0.1</v>
      </c>
      <c r="R143" s="43" t="n">
        <v>1.1</v>
      </c>
    </row>
    <row customHeight="true" ht="18" outlineLevel="0" r="144">
      <c r="A144" s="33" t="s">
        <v>45</v>
      </c>
      <c r="B144" s="51" t="s"/>
      <c r="C144" s="52" t="s"/>
      <c r="D144" s="33" t="n">
        <v>550</v>
      </c>
      <c r="E144" s="66" t="n">
        <f aca="false" ca="false" dt2D="false" dtr="false" t="normal">SUM(E140:E143)</f>
        <v>87.22</v>
      </c>
      <c r="F144" s="66" t="n">
        <f aca="false" ca="false" dt2D="false" dtr="false" t="normal">SUM(F140:F143)</f>
        <v>20.374000000000002</v>
      </c>
      <c r="G144" s="66" t="n">
        <f aca="false" ca="false" dt2D="false" dtr="false" t="normal">SUM(G140:G143)</f>
        <v>17.76</v>
      </c>
      <c r="H144" s="66" t="n">
        <f aca="false" ca="false" dt2D="false" dtr="false" t="normal">SUM(H140:H143)</f>
        <v>86.73</v>
      </c>
      <c r="I144" s="66" t="n">
        <f aca="false" ca="false" dt2D="false" dtr="false" t="normal">SUM(I140:I143)</f>
        <v>587.8599999999999</v>
      </c>
      <c r="J144" s="66" t="n"/>
      <c r="K144" s="66" t="n">
        <f aca="false" ca="false" dt2D="false" dtr="false" t="normal">SUM(K140:K143)</f>
        <v>173.022</v>
      </c>
      <c r="L144" s="66" t="n">
        <f aca="false" ca="false" dt2D="false" dtr="false" t="normal">SUM(L140:L143)</f>
        <v>63.004000000000005</v>
      </c>
      <c r="M144" s="66" t="n">
        <f aca="false" ca="false" dt2D="false" dtr="false" t="normal">SUM(M140:M143)</f>
        <v>213.274</v>
      </c>
      <c r="N144" s="66" t="n">
        <f aca="false" ca="false" dt2D="false" dtr="false" t="normal">SUM(N140:N143)</f>
        <v>23.093000000000004</v>
      </c>
      <c r="O144" s="66" t="n">
        <f aca="false" ca="false" dt2D="false" dtr="false" t="normal">SUM(O140:O143)</f>
        <v>0.09</v>
      </c>
      <c r="P144" s="66" t="n">
        <f aca="false" ca="false" dt2D="false" dtr="false" t="normal">SUM(P140:P143)</f>
        <v>4.913</v>
      </c>
      <c r="Q144" s="66" t="n">
        <f aca="false" ca="false" dt2D="false" dtr="false" t="normal">SUM(Q140:Q143)</f>
        <v>3.2359999999999998</v>
      </c>
      <c r="R144" s="66" t="n">
        <f aca="false" ca="false" dt2D="false" dtr="false" t="normal">SUM(R140:R143)</f>
        <v>1.86</v>
      </c>
    </row>
    <row customHeight="true" ht="18" outlineLevel="0" r="145">
      <c r="A145" s="20" t="s">
        <v>46</v>
      </c>
      <c r="B145" s="21" t="s"/>
      <c r="C145" s="21" t="s"/>
      <c r="D145" s="21" t="s"/>
      <c r="E145" s="21" t="s"/>
      <c r="F145" s="21" t="s"/>
      <c r="G145" s="21" t="s"/>
      <c r="H145" s="21" t="s"/>
      <c r="I145" s="21" t="s"/>
      <c r="J145" s="21" t="s"/>
      <c r="K145" s="21" t="s"/>
      <c r="L145" s="21" t="s"/>
      <c r="M145" s="21" t="s"/>
      <c r="N145" s="21" t="s"/>
      <c r="O145" s="21" t="s"/>
      <c r="P145" s="21" t="s"/>
      <c r="Q145" s="21" t="s"/>
      <c r="R145" s="22" t="s"/>
    </row>
    <row customHeight="true" ht="18" outlineLevel="0" r="146">
      <c r="A146" s="23" t="s">
        <v>13</v>
      </c>
      <c r="B146" s="24" t="s">
        <v>14</v>
      </c>
      <c r="C146" s="23" t="s">
        <v>15</v>
      </c>
      <c r="D146" s="24" t="s">
        <v>60</v>
      </c>
      <c r="E146" s="24" t="s">
        <v>17</v>
      </c>
      <c r="F146" s="23" t="s">
        <v>18</v>
      </c>
      <c r="G146" s="23" t="s">
        <v>19</v>
      </c>
      <c r="H146" s="23" t="s">
        <v>20</v>
      </c>
      <c r="I146" s="24" t="s">
        <v>21</v>
      </c>
      <c r="J146" s="26" t="n"/>
      <c r="K146" s="27" t="s">
        <v>22</v>
      </c>
      <c r="L146" s="27" t="n"/>
      <c r="M146" s="27" t="n"/>
      <c r="N146" s="27" t="n"/>
      <c r="O146" s="24" t="s">
        <v>23</v>
      </c>
      <c r="P146" s="28" t="s"/>
      <c r="Q146" s="28" t="s"/>
      <c r="R146" s="29" t="s"/>
    </row>
    <row customHeight="true" ht="15.75" outlineLevel="0" r="147">
      <c r="A147" s="30" t="s"/>
      <c r="B147" s="31" t="s"/>
      <c r="C147" s="30" t="s"/>
      <c r="D147" s="31" t="s"/>
      <c r="E147" s="31" t="s"/>
      <c r="F147" s="30" t="s"/>
      <c r="G147" s="30" t="s"/>
      <c r="H147" s="30" t="s"/>
      <c r="I147" s="31" t="s"/>
      <c r="J147" s="26" t="n"/>
      <c r="K147" s="24" t="s">
        <v>24</v>
      </c>
      <c r="L147" s="33" t="s">
        <v>25</v>
      </c>
      <c r="M147" s="33" t="s">
        <v>26</v>
      </c>
      <c r="N147" s="33" t="s">
        <v>27</v>
      </c>
      <c r="O147" s="33" t="s">
        <v>28</v>
      </c>
      <c r="P147" s="33" t="s">
        <v>29</v>
      </c>
      <c r="Q147" s="33" t="s">
        <v>30</v>
      </c>
      <c r="R147" s="33" t="s">
        <v>31</v>
      </c>
    </row>
    <row customHeight="true" ht="18" outlineLevel="0" r="148">
      <c r="A148" s="41" t="n">
        <v>45</v>
      </c>
      <c r="B148" s="41" t="s">
        <v>32</v>
      </c>
      <c r="C148" s="57" t="s">
        <v>65</v>
      </c>
      <c r="D148" s="41" t="n">
        <v>100</v>
      </c>
      <c r="E148" s="41" t="n">
        <v>9.42</v>
      </c>
      <c r="F148" s="45" t="n">
        <v>1.3</v>
      </c>
      <c r="G148" s="45" t="n">
        <v>4.7</v>
      </c>
      <c r="H148" s="45" t="n">
        <v>10.3</v>
      </c>
      <c r="I148" s="41" t="n">
        <v>88</v>
      </c>
      <c r="J148" s="41" t="n"/>
      <c r="K148" s="41" t="n">
        <v>37.3</v>
      </c>
      <c r="L148" s="41" t="n">
        <v>15.2</v>
      </c>
      <c r="M148" s="41" t="n">
        <v>27.7</v>
      </c>
      <c r="N148" s="41" t="n">
        <v>0.5</v>
      </c>
      <c r="O148" s="41" t="n">
        <v>0</v>
      </c>
      <c r="P148" s="41" t="n">
        <v>0</v>
      </c>
      <c r="Q148" s="41" t="n">
        <v>0</v>
      </c>
      <c r="R148" s="41" t="n">
        <v>32.5</v>
      </c>
      <c r="S148" s="0" t="n"/>
      <c r="T148" s="0" t="n"/>
      <c r="U148" s="0" t="n"/>
      <c r="V148" s="0" t="n"/>
      <c r="W148" s="0" t="n"/>
      <c r="X148" s="0" t="n"/>
      <c r="Y148" s="0" t="n"/>
      <c r="Z148" s="0" t="n"/>
      <c r="AA148" s="0" t="n"/>
      <c r="AB148" s="0" t="n"/>
      <c r="AC148" s="0" t="n"/>
      <c r="AD148" s="0" t="n"/>
      <c r="AE148" s="0" t="n"/>
      <c r="AF148" s="0" t="n"/>
      <c r="AG148" s="0" t="n"/>
      <c r="AH148" s="0" t="n"/>
    </row>
    <row customHeight="true" ht="18" outlineLevel="0" r="149">
      <c r="A149" s="41" t="n">
        <v>102</v>
      </c>
      <c r="B149" s="41" t="s">
        <v>35</v>
      </c>
      <c r="C149" s="59" t="s">
        <v>104</v>
      </c>
      <c r="D149" s="34" t="n">
        <v>250</v>
      </c>
      <c r="E149" s="110" t="n">
        <v>8.9</v>
      </c>
      <c r="F149" s="43" t="n">
        <f aca="false" ca="false" dt2D="false" dtr="false" t="normal">5.1*250/200</f>
        <v>6.375</v>
      </c>
      <c r="G149" s="43" t="n">
        <f aca="false" ca="false" dt2D="false" dtr="false" t="normal">5.4*250/200</f>
        <v>6.75</v>
      </c>
      <c r="H149" s="43" t="n">
        <f aca="false" ca="false" dt2D="false" dtr="false" t="normal">23.9*250/200</f>
        <v>29.875</v>
      </c>
      <c r="I149" s="43" t="n">
        <f aca="false" ca="false" dt2D="false" dtr="false" t="normal">163.8*250/200</f>
        <v>204.75</v>
      </c>
      <c r="J149" s="82" t="n"/>
      <c r="K149" s="43" t="n">
        <f aca="false" ca="false" dt2D="false" dtr="false" t="normal">45.8*250/200</f>
        <v>57.25</v>
      </c>
      <c r="L149" s="43" t="n">
        <f aca="false" ca="false" dt2D="false" dtr="false" t="normal">35.5*250/200</f>
        <v>44.375</v>
      </c>
      <c r="M149" s="43" t="n">
        <v>0</v>
      </c>
      <c r="N149" s="43" t="n">
        <f aca="false" ca="false" dt2D="false" dtr="false" t="normal">4.6*250/200</f>
        <v>5.75</v>
      </c>
      <c r="O149" s="43" t="n">
        <v>0</v>
      </c>
      <c r="P149" s="43" t="n">
        <v>0</v>
      </c>
      <c r="Q149" s="43" t="n">
        <v>0</v>
      </c>
      <c r="R149" s="43" t="n">
        <f aca="false" ca="false" dt2D="false" dtr="false" t="normal">11.2*250/200</f>
        <v>14</v>
      </c>
      <c r="S149" s="0" t="n"/>
      <c r="T149" s="0" t="n"/>
      <c r="U149" s="0" t="n"/>
      <c r="V149" s="0" t="n"/>
      <c r="W149" s="0" t="n"/>
      <c r="X149" s="0" t="n"/>
      <c r="Y149" s="0" t="n"/>
      <c r="Z149" s="0" t="n"/>
      <c r="AA149" s="0" t="n"/>
      <c r="AB149" s="0" t="n"/>
      <c r="AC149" s="0" t="n"/>
      <c r="AD149" s="0" t="n"/>
      <c r="AE149" s="0" t="n"/>
      <c r="AF149" s="0" t="n"/>
      <c r="AG149" s="0" t="n"/>
      <c r="AH149" s="0" t="n"/>
    </row>
    <row customFormat="true" customHeight="true" ht="17.25" outlineLevel="0" r="150" s="80">
      <c r="A150" s="41" t="n">
        <v>291</v>
      </c>
      <c r="B150" s="41" t="s">
        <v>37</v>
      </c>
      <c r="C150" s="59" t="s">
        <v>61</v>
      </c>
      <c r="D150" s="41" t="n">
        <v>280</v>
      </c>
      <c r="E150" s="43" t="n">
        <v>64.43</v>
      </c>
      <c r="F150" s="43" t="n">
        <v>33.6</v>
      </c>
      <c r="G150" s="43" t="n">
        <v>42.82</v>
      </c>
      <c r="H150" s="41" t="n">
        <v>54.37</v>
      </c>
      <c r="I150" s="43" t="n">
        <v>737.56</v>
      </c>
      <c r="J150" s="42" t="n"/>
      <c r="K150" s="41" t="n">
        <v>72.68</v>
      </c>
      <c r="L150" s="41" t="n">
        <v>76.42</v>
      </c>
      <c r="M150" s="43" t="n">
        <v>321.18</v>
      </c>
      <c r="N150" s="43" t="n">
        <v>3.62</v>
      </c>
      <c r="O150" s="41" t="n">
        <v>77.35</v>
      </c>
      <c r="P150" s="44" t="n">
        <v>0.03</v>
      </c>
      <c r="Q150" s="44" t="n">
        <v>0</v>
      </c>
      <c r="R150" s="41" t="n">
        <v>1.63</v>
      </c>
      <c r="S150" s="0" t="n"/>
      <c r="T150" s="0" t="n"/>
      <c r="U150" s="0" t="n"/>
      <c r="V150" s="0" t="n"/>
      <c r="W150" s="0" t="n"/>
      <c r="X150" s="0" t="n"/>
      <c r="Y150" s="0" t="n"/>
      <c r="Z150" s="0" t="n"/>
      <c r="AA150" s="0" t="n"/>
      <c r="AB150" s="0" t="n"/>
      <c r="AC150" s="0" t="n"/>
      <c r="AD150" s="0" t="n"/>
      <c r="AE150" s="0" t="n"/>
      <c r="AF150" s="0" t="n"/>
      <c r="AG150" s="0" t="n"/>
      <c r="AH150" s="0" t="n"/>
      <c r="AI150" s="0" t="n"/>
      <c r="AJ150" s="0" t="n"/>
      <c r="AK150" s="0" t="n"/>
      <c r="AL150" s="0" t="n"/>
      <c r="AM150" s="0" t="n"/>
      <c r="AN150" s="0" t="n"/>
      <c r="AO150" s="0" t="n"/>
      <c r="AP150" s="0" t="n"/>
      <c r="AQ150" s="0" t="n"/>
      <c r="AR150" s="0" t="n"/>
      <c r="AS150" s="0" t="n"/>
      <c r="AT150" s="0" t="n"/>
      <c r="AU150" s="0" t="n"/>
      <c r="AV150" s="0" t="n"/>
      <c r="AW150" s="0" t="n"/>
    </row>
    <row customHeight="true" ht="18" outlineLevel="0" r="151">
      <c r="A151" s="41" t="n"/>
      <c r="B151" s="41" t="s">
        <v>39</v>
      </c>
      <c r="C151" s="59" t="s">
        <v>71</v>
      </c>
      <c r="D151" s="41" t="n">
        <v>200</v>
      </c>
      <c r="E151" s="43" t="n">
        <v>14</v>
      </c>
      <c r="F151" s="43" t="n">
        <v>0.2</v>
      </c>
      <c r="G151" s="43" t="n">
        <v>0</v>
      </c>
      <c r="H151" s="43" t="n">
        <v>3.9</v>
      </c>
      <c r="I151" s="43" t="n">
        <v>16</v>
      </c>
      <c r="J151" s="82" t="n"/>
      <c r="K151" s="43" t="n">
        <v>0.24</v>
      </c>
      <c r="L151" s="43" t="n">
        <v>0.2</v>
      </c>
      <c r="M151" s="43" t="n">
        <v>0.5</v>
      </c>
      <c r="N151" s="43" t="n">
        <v>7</v>
      </c>
      <c r="O151" s="44" t="n">
        <v>0</v>
      </c>
      <c r="P151" s="43" t="n">
        <v>0.1</v>
      </c>
      <c r="Q151" s="44" t="n">
        <v>0</v>
      </c>
      <c r="R151" s="43" t="n">
        <v>6</v>
      </c>
      <c r="S151" s="40" t="n"/>
    </row>
    <row customHeight="true" ht="18" outlineLevel="0" r="152">
      <c r="A152" s="41" t="n"/>
      <c r="B152" s="101" t="s">
        <v>41</v>
      </c>
      <c r="C152" s="59" t="s">
        <v>52</v>
      </c>
      <c r="D152" s="34" t="n">
        <v>40</v>
      </c>
      <c r="E152" s="43" t="n">
        <v>3.2</v>
      </c>
      <c r="F152" s="43" t="n">
        <v>2.24</v>
      </c>
      <c r="G152" s="43" t="n">
        <v>0.44</v>
      </c>
      <c r="H152" s="43" t="n">
        <v>19.76</v>
      </c>
      <c r="I152" s="43" t="n">
        <v>91.96</v>
      </c>
      <c r="J152" s="82" t="n"/>
      <c r="K152" s="43" t="n">
        <v>9.2</v>
      </c>
      <c r="L152" s="43" t="n">
        <v>10</v>
      </c>
      <c r="M152" s="43" t="n">
        <v>42.4</v>
      </c>
      <c r="N152" s="43" t="n">
        <v>1.24</v>
      </c>
      <c r="O152" s="43" t="n">
        <v>0</v>
      </c>
      <c r="P152" s="43" t="n">
        <v>0.04</v>
      </c>
      <c r="Q152" s="43" t="n">
        <v>0</v>
      </c>
      <c r="R152" s="43" t="n">
        <v>0</v>
      </c>
      <c r="S152" s="0" t="n"/>
      <c r="T152" s="0" t="n"/>
      <c r="U152" s="0" t="n"/>
      <c r="V152" s="0" t="n"/>
      <c r="W152" s="0" t="n"/>
      <c r="X152" s="0" t="n"/>
      <c r="Y152" s="0" t="n"/>
      <c r="Z152" s="0" t="n"/>
      <c r="AA152" s="0" t="n"/>
      <c r="AB152" s="0" t="n"/>
      <c r="AC152" s="0" t="n"/>
      <c r="AD152" s="0" t="n"/>
      <c r="AE152" s="0" t="n"/>
      <c r="AF152" s="0" t="n"/>
      <c r="AG152" s="0" t="n"/>
      <c r="AH152" s="0" t="n"/>
    </row>
    <row customHeight="true" ht="18" outlineLevel="0" r="153">
      <c r="A153" s="41" t="n"/>
      <c r="B153" s="101" t="s">
        <v>43</v>
      </c>
      <c r="C153" s="42" t="s">
        <v>53</v>
      </c>
      <c r="D153" s="34" t="n">
        <v>70</v>
      </c>
      <c r="E153" s="39" t="n">
        <v>6.72</v>
      </c>
      <c r="F153" s="43" t="n">
        <v>5.53</v>
      </c>
      <c r="G153" s="43" t="n">
        <v>0.7</v>
      </c>
      <c r="H153" s="43" t="n">
        <v>33.81</v>
      </c>
      <c r="I153" s="43" t="n">
        <v>163.66</v>
      </c>
      <c r="J153" s="60" t="n"/>
      <c r="K153" s="43" t="n">
        <v>16.1</v>
      </c>
      <c r="L153" s="43" t="n">
        <v>23.1</v>
      </c>
      <c r="M153" s="43" t="n">
        <v>60.9</v>
      </c>
      <c r="N153" s="43" t="n">
        <v>0.77</v>
      </c>
      <c r="O153" s="43" t="n">
        <v>0</v>
      </c>
      <c r="P153" s="43" t="n">
        <v>0.07</v>
      </c>
      <c r="Q153" s="43" t="n">
        <v>0</v>
      </c>
      <c r="R153" s="43" t="n">
        <v>0</v>
      </c>
      <c r="S153" s="0" t="n"/>
      <c r="T153" s="0" t="n"/>
      <c r="U153" s="0" t="n"/>
      <c r="V153" s="0" t="n"/>
      <c r="W153" s="0" t="n"/>
      <c r="X153" s="0" t="n"/>
      <c r="Y153" s="0" t="n"/>
      <c r="Z153" s="0" t="n"/>
      <c r="AA153" s="0" t="n"/>
      <c r="AB153" s="0" t="n"/>
      <c r="AC153" s="0" t="n"/>
      <c r="AD153" s="0" t="n"/>
      <c r="AE153" s="0" t="n"/>
      <c r="AF153" s="0" t="n"/>
      <c r="AG153" s="0" t="n"/>
      <c r="AH153" s="0" t="n"/>
    </row>
    <row customHeight="true" ht="18" outlineLevel="0" r="154">
      <c r="A154" s="33" t="s">
        <v>45</v>
      </c>
      <c r="B154" s="51" t="s"/>
      <c r="C154" s="52" t="s"/>
      <c r="D154" s="33" t="n">
        <v>940</v>
      </c>
      <c r="E154" s="66" t="n">
        <f aca="false" ca="false" dt2D="false" dtr="false" t="normal">SUM(E148:E153)</f>
        <v>106.67</v>
      </c>
      <c r="F154" s="66" t="n">
        <f aca="false" ca="false" dt2D="false" dtr="false" t="normal">SUM(F148:F153)</f>
        <v>49.245000000000005</v>
      </c>
      <c r="G154" s="66" t="n">
        <f aca="false" ca="false" dt2D="false" dtr="false" t="normal">SUM(G148:G153)</f>
        <v>55.41</v>
      </c>
      <c r="H154" s="66" t="n">
        <f aca="false" ca="false" dt2D="false" dtr="false" t="normal">SUM(H148:H153)</f>
        <v>152.015</v>
      </c>
      <c r="I154" s="66" t="n">
        <f aca="false" ca="false" dt2D="false" dtr="false" t="normal">SUM(I148:I153)</f>
        <v>1301.93</v>
      </c>
      <c r="J154" s="66" t="n">
        <f aca="false" ca="false" dt2D="false" dtr="false" t="normal">SUM(J148:J153)</f>
        <v>0</v>
      </c>
      <c r="K154" s="66" t="n">
        <f aca="false" ca="false" dt2D="false" dtr="false" t="normal">SUM(K148:K153)</f>
        <v>192.77</v>
      </c>
      <c r="L154" s="66" t="n">
        <f aca="false" ca="false" dt2D="false" dtr="false" t="normal">SUM(L148:L153)</f>
        <v>169.295</v>
      </c>
      <c r="M154" s="66" t="n">
        <f aca="false" ca="false" dt2D="false" dtr="false" t="normal">SUM(M148:M153)</f>
        <v>452.67999999999995</v>
      </c>
      <c r="N154" s="66" t="n">
        <f aca="false" ca="false" dt2D="false" dtr="false" t="normal">SUM(N148:N153)</f>
        <v>18.88</v>
      </c>
      <c r="O154" s="111" t="n">
        <f aca="false" ca="false" dt2D="false" dtr="false" t="normal">SUM(O148:O153)</f>
        <v>77.35</v>
      </c>
      <c r="P154" s="111" t="n">
        <f aca="false" ca="false" dt2D="false" dtr="false" t="normal">SUM(P148:P153)</f>
        <v>0.24000000000000002</v>
      </c>
      <c r="Q154" s="111" t="n">
        <f aca="false" ca="false" dt2D="false" dtr="false" t="normal">SUM(Q148:Q153)</f>
        <v>0</v>
      </c>
      <c r="R154" s="66" t="n">
        <f aca="false" ca="false" dt2D="false" dtr="false" t="normal">SUM(R148:R153)</f>
        <v>54.13</v>
      </c>
    </row>
    <row customHeight="true" ht="18" outlineLevel="0" r="155">
      <c r="A155" s="63" t="s">
        <v>54</v>
      </c>
      <c r="B155" s="64" t="s"/>
      <c r="C155" s="64" t="s"/>
      <c r="D155" s="65" t="s"/>
      <c r="E155" s="66" t="n">
        <f aca="false" ca="false" dt2D="false" dtr="false" t="normal">E144+E154</f>
        <v>193.89</v>
      </c>
      <c r="F155" s="66" t="n">
        <f aca="false" ca="false" dt2D="false" dtr="false" t="normal">F144+F154</f>
        <v>69.619</v>
      </c>
      <c r="G155" s="66" t="n">
        <f aca="false" ca="false" dt2D="false" dtr="false" t="normal">G144+G154</f>
        <v>73.17</v>
      </c>
      <c r="H155" s="66" t="n">
        <f aca="false" ca="false" dt2D="false" dtr="false" t="normal">H144+H154</f>
        <v>238.745</v>
      </c>
      <c r="I155" s="66" t="n">
        <f aca="false" ca="false" dt2D="false" dtr="false" t="normal">I144+I154</f>
        <v>1889.79</v>
      </c>
      <c r="J155" s="60" t="n"/>
      <c r="K155" s="66" t="n">
        <f aca="false" ca="false" dt2D="false" dtr="false" t="normal">K144+K154</f>
        <v>365.79200000000003</v>
      </c>
      <c r="L155" s="66" t="n">
        <f aca="false" ca="false" dt2D="false" dtr="false" t="normal">L144+L154</f>
        <v>232.29899999999998</v>
      </c>
      <c r="M155" s="66" t="n">
        <f aca="false" ca="false" dt2D="false" dtr="false" t="normal">M144+M154</f>
        <v>665.954</v>
      </c>
      <c r="N155" s="66" t="n">
        <f aca="false" ca="false" dt2D="false" dtr="false" t="normal">N144+N154</f>
        <v>41.973</v>
      </c>
      <c r="O155" s="66" t="n">
        <f aca="false" ca="false" dt2D="false" dtr="false" t="normal">O144+O154</f>
        <v>77.44</v>
      </c>
      <c r="P155" s="66" t="n">
        <f aca="false" ca="false" dt2D="false" dtr="false" t="normal">P144+P154</f>
        <v>5.1530000000000005</v>
      </c>
      <c r="Q155" s="66" t="n">
        <f aca="false" ca="false" dt2D="false" dtr="false" t="normal">Q144+Q154</f>
        <v>3.2359999999999998</v>
      </c>
      <c r="R155" s="66" t="n">
        <f aca="false" ca="false" dt2D="false" dtr="false" t="normal">R144+R154</f>
        <v>55.99</v>
      </c>
    </row>
    <row outlineLevel="0" r="156">
      <c r="A156" s="67" t="n"/>
      <c r="B156" s="67" t="n"/>
      <c r="C156" s="67" t="n"/>
      <c r="D156" s="67" t="n"/>
      <c r="E156" s="68" t="n"/>
      <c r="F156" s="68" t="n"/>
      <c r="G156" s="68" t="n"/>
      <c r="H156" s="68" t="n"/>
      <c r="I156" s="68" t="n"/>
      <c r="J156" s="71" t="n"/>
      <c r="K156" s="68" t="n"/>
      <c r="L156" s="68" t="n"/>
      <c r="M156" s="86" t="n"/>
      <c r="N156" s="68" t="n"/>
      <c r="O156" s="68" t="n"/>
      <c r="P156" s="86" t="n"/>
      <c r="Q156" s="70" t="n"/>
      <c r="R156" s="68" t="n"/>
    </row>
    <row outlineLevel="0" r="157">
      <c r="A157" s="67" t="n"/>
      <c r="B157" s="67" t="n"/>
      <c r="C157" s="67" t="n"/>
      <c r="D157" s="67" t="n"/>
      <c r="E157" s="68" t="n"/>
      <c r="F157" s="68" t="n"/>
      <c r="G157" s="68" t="n"/>
      <c r="H157" s="68" t="n"/>
      <c r="I157" s="68" t="n"/>
      <c r="J157" s="71" t="n"/>
      <c r="K157" s="68" t="n"/>
      <c r="L157" s="68" t="n"/>
      <c r="M157" s="86" t="n"/>
      <c r="N157" s="68" t="n"/>
      <c r="O157" s="68" t="n"/>
      <c r="P157" s="86" t="n"/>
      <c r="Q157" s="70" t="n"/>
      <c r="R157" s="68" t="n"/>
    </row>
    <row outlineLevel="0" r="158">
      <c r="A158" s="67" t="n"/>
      <c r="B158" s="67" t="n"/>
      <c r="C158" s="67" t="n"/>
      <c r="D158" s="67" t="n"/>
      <c r="E158" s="68" t="n"/>
      <c r="F158" s="68" t="n"/>
      <c r="G158" s="68" t="n"/>
      <c r="H158" s="68" t="n"/>
      <c r="I158" s="68" t="n"/>
      <c r="J158" s="71" t="n"/>
      <c r="K158" s="68" t="n"/>
      <c r="L158" s="68" t="n"/>
      <c r="M158" s="86" t="n"/>
      <c r="N158" s="68" t="n"/>
      <c r="O158" s="68" t="n"/>
      <c r="P158" s="86" t="n"/>
      <c r="Q158" s="70" t="n"/>
      <c r="R158" s="68" t="n"/>
    </row>
    <row ht="15" outlineLevel="0" r="159">
      <c r="A159" s="1" t="s">
        <v>0</v>
      </c>
      <c r="B159" s="1" t="s"/>
      <c r="C159" s="1" t="s"/>
      <c r="D159" s="67" t="n"/>
      <c r="E159" s="68" t="n"/>
      <c r="F159" s="68" t="n"/>
      <c r="G159" s="68" t="n"/>
      <c r="H159" s="68" t="n"/>
      <c r="I159" s="68" t="n"/>
      <c r="J159" s="71" t="n"/>
      <c r="K159" s="72" t="s">
        <v>105</v>
      </c>
      <c r="L159" s="72" t="s"/>
      <c r="M159" s="72" t="s"/>
      <c r="N159" s="72" t="s"/>
      <c r="O159" s="72" t="s"/>
      <c r="P159" s="72" t="s"/>
      <c r="Q159" s="72" t="s"/>
      <c r="R159" s="72" t="s"/>
      <c r="S159" s="72" t="s"/>
      <c r="T159" s="72" t="s"/>
    </row>
    <row outlineLevel="0" r="160">
      <c r="A160" s="3" t="s">
        <v>2</v>
      </c>
      <c r="B160" s="3" t="s"/>
      <c r="C160" s="3" t="s"/>
      <c r="D160" s="67" t="n"/>
      <c r="E160" s="68" t="n"/>
      <c r="F160" s="68" t="n"/>
      <c r="G160" s="68" t="n"/>
      <c r="H160" s="68" t="n"/>
      <c r="I160" s="68" t="n"/>
      <c r="J160" s="71" t="n"/>
      <c r="K160" s="6" t="s">
        <v>3</v>
      </c>
      <c r="L160" s="6" t="s"/>
      <c r="M160" s="6" t="s"/>
      <c r="N160" s="6" t="s"/>
      <c r="O160" s="6" t="s"/>
      <c r="P160" s="6" t="s"/>
      <c r="Q160" s="6" t="s"/>
      <c r="R160" s="6" t="s"/>
      <c r="S160" s="6" t="s"/>
      <c r="T160" s="6" t="s"/>
    </row>
    <row outlineLevel="0" r="161">
      <c r="A161" s="9" t="s">
        <v>87</v>
      </c>
      <c r="B161" s="9" t="s"/>
      <c r="C161" s="9" t="s"/>
      <c r="D161" s="67" t="n"/>
      <c r="E161" s="68" t="n"/>
      <c r="F161" s="68" t="n"/>
      <c r="G161" s="68" t="n"/>
      <c r="H161" s="68" t="n"/>
      <c r="I161" s="68" t="n"/>
      <c r="J161" s="71" t="n"/>
      <c r="K161" s="74" t="s">
        <v>106</v>
      </c>
      <c r="L161" s="74" t="s"/>
      <c r="M161" s="74" t="s"/>
      <c r="N161" s="74" t="s"/>
      <c r="O161" s="74" t="s"/>
      <c r="P161" s="74" t="s"/>
      <c r="Q161" s="74" t="s"/>
      <c r="R161" s="74" t="s"/>
    </row>
    <row outlineLevel="0" r="162">
      <c r="A162" s="11" t="s">
        <v>6</v>
      </c>
      <c r="B162" s="11" t="s"/>
      <c r="C162" s="11" t="s"/>
      <c r="D162" s="67" t="n"/>
      <c r="E162" s="68" t="n"/>
      <c r="F162" s="68" t="n"/>
      <c r="G162" s="68" t="n"/>
      <c r="H162" s="68" t="n"/>
      <c r="I162" s="68" t="n"/>
      <c r="J162" s="71" t="n"/>
      <c r="K162" s="74" t="s">
        <v>7</v>
      </c>
      <c r="L162" s="74" t="s"/>
      <c r="M162" s="74" t="s"/>
      <c r="N162" s="74" t="s"/>
      <c r="O162" s="74" t="s"/>
      <c r="P162" s="74" t="s"/>
      <c r="Q162" s="74" t="s"/>
      <c r="R162" s="74" t="s"/>
    </row>
    <row ht="18.75" outlineLevel="0" r="163">
      <c r="A163" s="14" t="s">
        <v>8</v>
      </c>
      <c r="B163" s="14" t="s"/>
      <c r="C163" s="14" t="s"/>
      <c r="D163" s="14" t="s"/>
      <c r="E163" s="14" t="s"/>
      <c r="F163" s="14" t="s"/>
      <c r="G163" s="14" t="s"/>
      <c r="H163" s="14" t="s"/>
      <c r="I163" s="14" t="s"/>
      <c r="J163" s="14" t="s"/>
      <c r="K163" s="14" t="s"/>
      <c r="L163" s="14" t="s"/>
      <c r="M163" s="14" t="s"/>
      <c r="N163" s="14" t="s"/>
      <c r="O163" s="14" t="s"/>
      <c r="P163" s="14" t="s"/>
      <c r="Q163" s="14" t="s"/>
      <c r="R163" s="14" t="s"/>
    </row>
    <row ht="15.75" outlineLevel="0" r="164">
      <c r="A164" s="15" t="s">
        <v>9</v>
      </c>
      <c r="B164" s="15" t="s"/>
      <c r="C164" s="15" t="s"/>
      <c r="D164" s="15" t="s"/>
      <c r="E164" s="15" t="s"/>
      <c r="F164" s="15" t="s"/>
      <c r="G164" s="15" t="s"/>
      <c r="H164" s="15" t="s"/>
      <c r="I164" s="15" t="s"/>
      <c r="J164" s="15" t="s"/>
      <c r="K164" s="15" t="s"/>
      <c r="L164" s="15" t="s"/>
      <c r="M164" s="15" t="s"/>
      <c r="N164" s="15" t="s"/>
      <c r="O164" s="15" t="s"/>
      <c r="P164" s="15" t="s"/>
      <c r="Q164" s="15" t="s"/>
      <c r="R164" s="15" t="s"/>
    </row>
    <row ht="15.75" outlineLevel="0" r="165">
      <c r="A165" s="16" t="s">
        <v>10</v>
      </c>
      <c r="B165" s="16" t="s"/>
      <c r="C165" s="16" t="s"/>
      <c r="D165" s="16" t="s"/>
      <c r="E165" s="16" t="s"/>
      <c r="F165" s="16" t="s"/>
      <c r="G165" s="16" t="s"/>
      <c r="H165" s="16" t="s"/>
      <c r="I165" s="16" t="s"/>
      <c r="J165" s="16" t="s"/>
      <c r="K165" s="16" t="s"/>
      <c r="L165" s="16" t="s"/>
      <c r="M165" s="16" t="s"/>
      <c r="N165" s="16" t="s"/>
      <c r="O165" s="16" t="s"/>
      <c r="P165" s="16" t="s"/>
      <c r="Q165" s="16" t="s"/>
      <c r="R165" s="16" t="s"/>
    </row>
    <row customHeight="true" ht="18" outlineLevel="0" r="166">
      <c r="A166" s="75" t="s">
        <v>107</v>
      </c>
      <c r="B166" s="76" t="s"/>
      <c r="C166" s="76" t="s"/>
      <c r="D166" s="76" t="s"/>
      <c r="E166" s="76" t="s"/>
      <c r="F166" s="76" t="s"/>
      <c r="G166" s="76" t="s"/>
      <c r="H166" s="76" t="s"/>
      <c r="I166" s="76" t="s"/>
      <c r="J166" s="76" t="s"/>
      <c r="K166" s="76" t="s"/>
      <c r="L166" s="76" t="s"/>
      <c r="M166" s="76" t="s"/>
      <c r="N166" s="76" t="s"/>
      <c r="O166" s="76" t="s"/>
      <c r="P166" s="76" t="s"/>
      <c r="Q166" s="76" t="s"/>
      <c r="R166" s="77" t="s"/>
    </row>
    <row customHeight="true" ht="18.75" outlineLevel="0" r="167">
      <c r="A167" s="20" t="s">
        <v>12</v>
      </c>
      <c r="B167" s="21" t="s"/>
      <c r="C167" s="21" t="s"/>
      <c r="D167" s="21" t="s"/>
      <c r="E167" s="21" t="s"/>
      <c r="F167" s="21" t="s"/>
      <c r="G167" s="21" t="s"/>
      <c r="H167" s="21" t="s"/>
      <c r="I167" s="21" t="s"/>
      <c r="J167" s="21" t="s"/>
      <c r="K167" s="21" t="s"/>
      <c r="L167" s="21" t="s"/>
      <c r="M167" s="21" t="s"/>
      <c r="N167" s="21" t="s"/>
      <c r="O167" s="21" t="s"/>
      <c r="P167" s="21" t="s"/>
      <c r="Q167" s="21" t="s"/>
      <c r="R167" s="22" t="s"/>
    </row>
    <row customHeight="true" ht="18" outlineLevel="0" r="168">
      <c r="A168" s="23" t="s">
        <v>13</v>
      </c>
      <c r="B168" s="24" t="s">
        <v>14</v>
      </c>
      <c r="C168" s="23" t="s">
        <v>15</v>
      </c>
      <c r="D168" s="24" t="s">
        <v>60</v>
      </c>
      <c r="E168" s="24" t="s">
        <v>17</v>
      </c>
      <c r="F168" s="23" t="s">
        <v>18</v>
      </c>
      <c r="G168" s="23" t="s">
        <v>19</v>
      </c>
      <c r="H168" s="23" t="s">
        <v>20</v>
      </c>
      <c r="I168" s="24" t="s">
        <v>21</v>
      </c>
      <c r="J168" s="26" t="n"/>
      <c r="K168" s="27" t="s">
        <v>22</v>
      </c>
      <c r="L168" s="27" t="n"/>
      <c r="M168" s="27" t="n"/>
      <c r="N168" s="27" t="n"/>
      <c r="O168" s="24" t="s">
        <v>23</v>
      </c>
      <c r="P168" s="28" t="s"/>
      <c r="Q168" s="28" t="s"/>
      <c r="R168" s="29" t="s"/>
    </row>
    <row customHeight="true" ht="15" outlineLevel="0" r="169">
      <c r="A169" s="30" t="s"/>
      <c r="B169" s="31" t="s"/>
      <c r="C169" s="30" t="s"/>
      <c r="D169" s="31" t="s"/>
      <c r="E169" s="31" t="s"/>
      <c r="F169" s="30" t="s"/>
      <c r="G169" s="30" t="s"/>
      <c r="H169" s="30" t="s"/>
      <c r="I169" s="31" t="s"/>
      <c r="J169" s="26" t="n"/>
      <c r="K169" s="24" t="s">
        <v>24</v>
      </c>
      <c r="L169" s="33" t="s">
        <v>25</v>
      </c>
      <c r="M169" s="33" t="s">
        <v>26</v>
      </c>
      <c r="N169" s="33" t="s">
        <v>27</v>
      </c>
      <c r="O169" s="33" t="s">
        <v>28</v>
      </c>
      <c r="P169" s="33" t="s">
        <v>29</v>
      </c>
      <c r="Q169" s="33" t="s">
        <v>30</v>
      </c>
      <c r="R169" s="33" t="s">
        <v>31</v>
      </c>
    </row>
    <row customHeight="true" ht="27.75" outlineLevel="0" r="170">
      <c r="A170" s="41" t="n">
        <v>210</v>
      </c>
      <c r="B170" s="34" t="s">
        <v>32</v>
      </c>
      <c r="C170" s="59" t="s">
        <v>108</v>
      </c>
      <c r="D170" s="41" t="n">
        <v>250</v>
      </c>
      <c r="E170" s="43" t="n">
        <v>97.93</v>
      </c>
      <c r="F170" s="43" t="n">
        <f aca="false" ca="false" dt2D="false" dtr="false" t="normal">13.7*250/200</f>
        <v>17.125</v>
      </c>
      <c r="G170" s="43" t="n">
        <f aca="false" ca="false" dt2D="false" dtr="false" t="normal">27.6*250/200</f>
        <v>34.5</v>
      </c>
      <c r="H170" s="43" t="n">
        <f aca="false" ca="false" dt2D="false" dtr="false" t="normal">14.5*250/200</f>
        <v>18.125</v>
      </c>
      <c r="I170" s="43" t="n">
        <f aca="false" ca="false" dt2D="false" dtr="false" t="normal">362.1*250/200</f>
        <v>452.625</v>
      </c>
      <c r="J170" s="60" t="n"/>
      <c r="K170" s="43" t="n">
        <f aca="false" ca="false" dt2D="false" dtr="false" t="normal">113.9*250/200</f>
        <v>142.375</v>
      </c>
      <c r="L170" s="43" t="n">
        <f aca="false" ca="false" dt2D="false" dtr="false" t="normal">19.5*250/200</f>
        <v>24.375</v>
      </c>
      <c r="M170" s="43" t="n">
        <f aca="false" ca="false" dt2D="false" dtr="false" t="normal">259.8*250/200</f>
        <v>324.75</v>
      </c>
      <c r="N170" s="43" t="n">
        <f aca="false" ca="false" dt2D="false" dtr="false" t="normal">3*250/200</f>
        <v>3.75</v>
      </c>
      <c r="O170" s="43" t="n">
        <f aca="false" ca="false" dt2D="false" dtr="false" t="normal">339.8*250/200</f>
        <v>424.75</v>
      </c>
      <c r="P170" s="43" t="n">
        <f aca="false" ca="false" dt2D="false" dtr="false" t="normal">0.2*250/200</f>
        <v>0.25</v>
      </c>
      <c r="Q170" s="43" t="n">
        <v>0</v>
      </c>
      <c r="R170" s="43" t="n">
        <f aca="false" ca="false" dt2D="false" dtr="false" t="normal">0.3*250/200</f>
        <v>0.375</v>
      </c>
      <c r="S170" s="0" t="n"/>
      <c r="T170" s="0" t="n"/>
      <c r="U170" s="0" t="n"/>
      <c r="V170" s="0" t="n"/>
      <c r="W170" s="0" t="n"/>
      <c r="X170" s="0" t="n"/>
      <c r="Y170" s="0" t="n"/>
      <c r="Z170" s="0" t="n"/>
      <c r="AA170" s="0" t="n"/>
      <c r="AB170" s="0" t="n"/>
      <c r="AC170" s="0" t="n"/>
      <c r="AD170" s="0" t="n"/>
      <c r="AE170" s="0" t="n"/>
      <c r="AF170" s="0" t="n"/>
      <c r="AG170" s="0" t="n"/>
      <c r="AH170" s="0" t="n"/>
      <c r="AI170" s="0" t="n"/>
    </row>
    <row customHeight="true" ht="18" outlineLevel="0" r="171">
      <c r="A171" s="89" t="n"/>
      <c r="B171" s="41" t="s">
        <v>35</v>
      </c>
      <c r="C171" s="57" t="s">
        <v>80</v>
      </c>
      <c r="D171" s="41" t="n">
        <v>80</v>
      </c>
      <c r="E171" s="43" t="n">
        <v>7.68</v>
      </c>
      <c r="F171" s="43" t="n">
        <v>6.32</v>
      </c>
      <c r="G171" s="43" t="n">
        <v>0.8</v>
      </c>
      <c r="H171" s="43" t="n">
        <v>38.64</v>
      </c>
      <c r="I171" s="112" t="n">
        <v>187</v>
      </c>
      <c r="J171" s="90" t="n"/>
      <c r="K171" s="112" t="n">
        <v>18.4</v>
      </c>
      <c r="L171" s="112" t="n">
        <v>26.4</v>
      </c>
      <c r="M171" s="112" t="n">
        <v>69.6</v>
      </c>
      <c r="N171" s="43" t="n">
        <v>0.88</v>
      </c>
      <c r="O171" s="43" t="n">
        <v>0</v>
      </c>
      <c r="P171" s="43" t="n">
        <v>0.08</v>
      </c>
      <c r="Q171" s="43" t="n">
        <v>0.2</v>
      </c>
      <c r="R171" s="43" t="n">
        <v>0.2</v>
      </c>
      <c r="S171" s="0" t="n"/>
      <c r="T171" s="0" t="n"/>
      <c r="U171" s="0" t="n"/>
      <c r="V171" s="0" t="n"/>
      <c r="W171" s="0" t="n"/>
      <c r="X171" s="0" t="n"/>
      <c r="Y171" s="0" t="n"/>
      <c r="Z171" s="0" t="n"/>
      <c r="AA171" s="0" t="n"/>
      <c r="AB171" s="0" t="n"/>
      <c r="AC171" s="0" t="n"/>
      <c r="AD171" s="0" t="n"/>
      <c r="AE171" s="0" t="n"/>
      <c r="AF171" s="0" t="n"/>
      <c r="AG171" s="0" t="n"/>
      <c r="AH171" s="0" t="n"/>
      <c r="AI171" s="0" t="n"/>
    </row>
    <row customHeight="true" ht="18" outlineLevel="0" r="172">
      <c r="A172" s="41" t="n"/>
      <c r="B172" s="41" t="s">
        <v>37</v>
      </c>
      <c r="C172" s="48" t="s">
        <v>109</v>
      </c>
      <c r="D172" s="34" t="n">
        <v>60</v>
      </c>
      <c r="E172" s="39" t="n">
        <v>15.6</v>
      </c>
      <c r="F172" s="39" t="n">
        <v>2.88</v>
      </c>
      <c r="G172" s="39" t="n">
        <v>1.68</v>
      </c>
      <c r="H172" s="39" t="n">
        <v>46.62</v>
      </c>
      <c r="I172" s="39" t="n">
        <v>201.48</v>
      </c>
      <c r="J172" s="47" t="n"/>
      <c r="K172" s="39" t="n">
        <v>5.4</v>
      </c>
      <c r="L172" s="46" t="n">
        <v>0</v>
      </c>
      <c r="M172" s="46" t="n">
        <v>0</v>
      </c>
      <c r="N172" s="39" t="n">
        <v>0.36</v>
      </c>
      <c r="O172" s="46" t="n">
        <v>0</v>
      </c>
      <c r="P172" s="39" t="n">
        <v>0.05</v>
      </c>
      <c r="Q172" s="39" t="n">
        <v>0.83</v>
      </c>
      <c r="R172" s="46" t="n">
        <v>0</v>
      </c>
      <c r="S172" s="0" t="n"/>
      <c r="T172" s="0" t="n"/>
      <c r="U172" s="0" t="n"/>
      <c r="V172" s="0" t="n"/>
      <c r="W172" s="0" t="n"/>
      <c r="X172" s="0" t="n"/>
      <c r="Y172" s="0" t="n"/>
      <c r="Z172" s="0" t="n"/>
      <c r="AA172" s="0" t="n"/>
      <c r="AB172" s="0" t="n"/>
      <c r="AC172" s="0" t="n"/>
      <c r="AD172" s="0" t="n"/>
      <c r="AE172" s="0" t="n"/>
      <c r="AF172" s="0" t="n"/>
      <c r="AG172" s="0" t="n"/>
      <c r="AH172" s="0" t="n"/>
      <c r="AI172" s="0" t="n"/>
    </row>
    <row customHeight="true" ht="18" outlineLevel="0" r="173">
      <c r="A173" s="41" t="n">
        <v>376</v>
      </c>
      <c r="B173" s="41" t="s">
        <v>39</v>
      </c>
      <c r="C173" s="42" t="s">
        <v>63</v>
      </c>
      <c r="D173" s="41" t="n">
        <v>200</v>
      </c>
      <c r="E173" s="43" t="n">
        <v>1.89</v>
      </c>
      <c r="F173" s="43" t="n">
        <v>0.1</v>
      </c>
      <c r="G173" s="44" t="n">
        <v>0</v>
      </c>
      <c r="H173" s="43" t="n">
        <v>15</v>
      </c>
      <c r="I173" s="43" t="n">
        <v>60</v>
      </c>
      <c r="J173" s="60" t="n"/>
      <c r="K173" s="43" t="n">
        <v>5</v>
      </c>
      <c r="L173" s="43" t="n">
        <v>0</v>
      </c>
      <c r="M173" s="43" t="n">
        <v>0</v>
      </c>
      <c r="N173" s="43" t="n">
        <v>2</v>
      </c>
      <c r="O173" s="44" t="n">
        <v>0</v>
      </c>
      <c r="P173" s="44" t="n">
        <v>0</v>
      </c>
      <c r="Q173" s="44" t="n">
        <v>0</v>
      </c>
      <c r="R173" s="44" t="n">
        <v>0</v>
      </c>
      <c r="S173" s="56" t="n"/>
    </row>
    <row customHeight="true" ht="18" outlineLevel="0" r="174">
      <c r="A174" s="41" t="n">
        <v>386</v>
      </c>
      <c r="B174" s="41" t="s">
        <v>41</v>
      </c>
      <c r="C174" s="42" t="s">
        <v>44</v>
      </c>
      <c r="D174" s="41" t="n">
        <v>100</v>
      </c>
      <c r="E174" s="43" t="n">
        <v>15.45</v>
      </c>
      <c r="F174" s="43" t="n">
        <v>3</v>
      </c>
      <c r="G174" s="43" t="n">
        <v>1</v>
      </c>
      <c r="H174" s="43" t="n">
        <v>4.2</v>
      </c>
      <c r="I174" s="43" t="n">
        <v>40</v>
      </c>
      <c r="J174" s="60" t="n"/>
      <c r="K174" s="43" t="n">
        <v>124</v>
      </c>
      <c r="L174" s="43" t="n">
        <v>14</v>
      </c>
      <c r="M174" s="43" t="n">
        <v>92</v>
      </c>
      <c r="N174" s="43" t="n">
        <v>0.1</v>
      </c>
      <c r="O174" s="44" t="n">
        <v>0</v>
      </c>
      <c r="P174" s="43" t="n">
        <v>0.03</v>
      </c>
      <c r="Q174" s="43" t="n">
        <v>0.1</v>
      </c>
      <c r="R174" s="43" t="n">
        <v>0.3</v>
      </c>
      <c r="S174" s="40" t="n"/>
      <c r="T174" s="0" t="n"/>
      <c r="U174" s="0" t="n"/>
      <c r="V174" s="0" t="n"/>
      <c r="W174" s="0" t="n"/>
      <c r="X174" s="0" t="n"/>
      <c r="Y174" s="0" t="n"/>
      <c r="Z174" s="0" t="n"/>
      <c r="AA174" s="0" t="n"/>
      <c r="AB174" s="0" t="n"/>
      <c r="AC174" s="0" t="n"/>
      <c r="AD174" s="0" t="n"/>
      <c r="AE174" s="0" t="n"/>
      <c r="AF174" s="0" t="n"/>
      <c r="AG174" s="0" t="n"/>
      <c r="AH174" s="0" t="n"/>
      <c r="AI174" s="0" t="n"/>
    </row>
    <row outlineLevel="0" r="175">
      <c r="A175" s="33" t="s">
        <v>45</v>
      </c>
      <c r="B175" s="51" t="s"/>
      <c r="C175" s="52" t="s"/>
      <c r="D175" s="24" t="n">
        <v>690</v>
      </c>
      <c r="E175" s="66" t="n">
        <f aca="false" ca="false" dt2D="false" dtr="false" t="normal">SUM(E170:E174)</f>
        <v>138.55</v>
      </c>
      <c r="F175" s="66" t="n">
        <f aca="false" ca="false" dt2D="false" dtr="false" t="normal">SUM(F170:F173)</f>
        <v>26.425</v>
      </c>
      <c r="G175" s="66" t="n">
        <f aca="false" ca="false" dt2D="false" dtr="false" t="normal">SUM(G170:G173)</f>
        <v>36.98</v>
      </c>
      <c r="H175" s="66" t="n">
        <f aca="false" ca="false" dt2D="false" dtr="false" t="normal">SUM(H170:H173)</f>
        <v>118.38499999999999</v>
      </c>
      <c r="I175" s="66" t="n">
        <f aca="false" ca="false" dt2D="false" dtr="false" t="normal">SUM(I170:I173)</f>
        <v>901.105</v>
      </c>
      <c r="J175" s="66" t="n">
        <f aca="false" ca="false" dt2D="false" dtr="false" t="normal">SUM(J170:J173)</f>
        <v>0</v>
      </c>
      <c r="K175" s="66" t="n">
        <f aca="false" ca="false" dt2D="false" dtr="false" t="normal">SUM(K170:K173)</f>
        <v>171.175</v>
      </c>
      <c r="L175" s="66" t="n">
        <f aca="false" ca="false" dt2D="false" dtr="false" t="normal">SUM(L170:L173)</f>
        <v>50.775</v>
      </c>
      <c r="M175" s="66" t="n">
        <f aca="false" ca="false" dt2D="false" dtr="false" t="normal">SUM(M170:M173)</f>
        <v>394.35</v>
      </c>
      <c r="N175" s="66" t="n">
        <f aca="false" ca="false" dt2D="false" dtr="false" t="normal">SUM(N170:N173)</f>
        <v>6.99</v>
      </c>
      <c r="O175" s="66" t="n">
        <f aca="false" ca="false" dt2D="false" dtr="false" t="normal">SUM(O170:O173)</f>
        <v>424.75</v>
      </c>
      <c r="P175" s="66" t="n">
        <f aca="false" ca="false" dt2D="false" dtr="false" t="normal">SUM(P170:P173)</f>
        <v>0.38</v>
      </c>
      <c r="Q175" s="66" t="n">
        <f aca="false" ca="false" dt2D="false" dtr="false" t="normal">SUM(Q170:Q173)</f>
        <v>1.03</v>
      </c>
      <c r="R175" s="66" t="n">
        <f aca="false" ca="false" dt2D="false" dtr="false" t="normal">SUM(R170:R173)</f>
        <v>0.575</v>
      </c>
    </row>
    <row customHeight="true" ht="18" outlineLevel="0" r="176">
      <c r="A176" s="20" t="s">
        <v>46</v>
      </c>
      <c r="B176" s="21" t="s"/>
      <c r="C176" s="21" t="s"/>
      <c r="D176" s="21" t="s"/>
      <c r="E176" s="21" t="s"/>
      <c r="F176" s="21" t="s"/>
      <c r="G176" s="21" t="s"/>
      <c r="H176" s="21" t="s"/>
      <c r="I176" s="21" t="s"/>
      <c r="J176" s="21" t="s"/>
      <c r="K176" s="21" t="s"/>
      <c r="L176" s="21" t="s"/>
      <c r="M176" s="21" t="s"/>
      <c r="N176" s="21" t="s"/>
      <c r="O176" s="21" t="s"/>
      <c r="P176" s="21" t="s"/>
      <c r="Q176" s="21" t="s"/>
      <c r="R176" s="22" t="s"/>
    </row>
    <row customHeight="true" ht="18" outlineLevel="0" r="177">
      <c r="A177" s="23" t="s">
        <v>13</v>
      </c>
      <c r="B177" s="24" t="s">
        <v>14</v>
      </c>
      <c r="C177" s="23" t="s">
        <v>15</v>
      </c>
      <c r="D177" s="24" t="s">
        <v>60</v>
      </c>
      <c r="E177" s="24" t="s">
        <v>17</v>
      </c>
      <c r="F177" s="23" t="s">
        <v>18</v>
      </c>
      <c r="G177" s="23" t="s">
        <v>19</v>
      </c>
      <c r="H177" s="23" t="s">
        <v>20</v>
      </c>
      <c r="I177" s="24" t="s">
        <v>21</v>
      </c>
      <c r="J177" s="26" t="n"/>
      <c r="K177" s="27" t="s">
        <v>22</v>
      </c>
      <c r="L177" s="27" t="n"/>
      <c r="M177" s="27" t="n"/>
      <c r="N177" s="27" t="n"/>
      <c r="O177" s="24" t="s">
        <v>23</v>
      </c>
      <c r="P177" s="28" t="s"/>
      <c r="Q177" s="28" t="s"/>
      <c r="R177" s="29" t="s"/>
    </row>
    <row customHeight="true" ht="15" outlineLevel="0" r="178">
      <c r="A178" s="30" t="s"/>
      <c r="B178" s="31" t="s"/>
      <c r="C178" s="30" t="s"/>
      <c r="D178" s="31" t="s"/>
      <c r="E178" s="31" t="s"/>
      <c r="F178" s="30" t="s"/>
      <c r="G178" s="30" t="s"/>
      <c r="H178" s="30" t="s"/>
      <c r="I178" s="31" t="s"/>
      <c r="J178" s="26" t="n"/>
      <c r="K178" s="24" t="s">
        <v>24</v>
      </c>
      <c r="L178" s="33" t="s">
        <v>25</v>
      </c>
      <c r="M178" s="33" t="s">
        <v>26</v>
      </c>
      <c r="N178" s="33" t="s">
        <v>27</v>
      </c>
      <c r="O178" s="33" t="s">
        <v>28</v>
      </c>
      <c r="P178" s="33" t="s">
        <v>29</v>
      </c>
      <c r="Q178" s="33" t="s">
        <v>30</v>
      </c>
      <c r="R178" s="33" t="s">
        <v>31</v>
      </c>
    </row>
    <row customHeight="true" ht="17.25" outlineLevel="0" r="179">
      <c r="A179" s="45" t="n">
        <v>52</v>
      </c>
      <c r="B179" s="41" t="s">
        <v>32</v>
      </c>
      <c r="C179" s="57" t="s">
        <v>47</v>
      </c>
      <c r="D179" s="41" t="n">
        <v>100</v>
      </c>
      <c r="E179" s="43" t="n">
        <v>9.76</v>
      </c>
      <c r="F179" s="58" t="n">
        <v>1.7</v>
      </c>
      <c r="G179" s="58" t="n">
        <v>6</v>
      </c>
      <c r="H179" s="58" t="n">
        <v>11</v>
      </c>
      <c r="I179" s="43" t="n">
        <v>104</v>
      </c>
      <c r="J179" s="43" t="n"/>
      <c r="K179" s="43" t="n">
        <v>35.2</v>
      </c>
      <c r="L179" s="43" t="n">
        <v>20.8</v>
      </c>
      <c r="M179" s="43" t="n">
        <v>41</v>
      </c>
      <c r="N179" s="43" t="n">
        <v>1.3</v>
      </c>
      <c r="O179" s="43" t="n">
        <v>0</v>
      </c>
      <c r="P179" s="43" t="n">
        <v>0</v>
      </c>
      <c r="Q179" s="43" t="n">
        <v>0.2</v>
      </c>
      <c r="R179" s="43" t="n">
        <v>9.5</v>
      </c>
      <c r="S179" s="0" t="n"/>
      <c r="T179" s="0" t="n"/>
      <c r="U179" s="0" t="n"/>
      <c r="V179" s="0" t="n"/>
      <c r="W179" s="0" t="n"/>
      <c r="X179" s="0" t="n"/>
      <c r="Y179" s="0" t="n"/>
      <c r="Z179" s="0" t="n"/>
      <c r="AA179" s="0" t="n"/>
      <c r="AB179" s="0" t="n"/>
      <c r="AC179" s="0" t="n"/>
      <c r="AD179" s="0" t="n"/>
      <c r="AE179" s="0" t="n"/>
      <c r="AF179" s="0" t="n"/>
      <c r="AG179" s="0" t="n"/>
      <c r="AH179" s="0" t="n"/>
      <c r="AI179" s="0" t="n"/>
      <c r="AJ179" s="0" t="n"/>
      <c r="AK179" s="0" t="n"/>
      <c r="AL179" s="0" t="n"/>
      <c r="AM179" s="0" t="n"/>
      <c r="AN179" s="0" t="n"/>
      <c r="AO179" s="0" t="n"/>
      <c r="AP179" s="0" t="n"/>
      <c r="AQ179" s="0" t="n"/>
      <c r="AR179" s="0" t="n"/>
      <c r="AS179" s="0" t="n"/>
      <c r="AT179" s="0" t="n"/>
      <c r="AU179" s="0" t="n"/>
      <c r="AV179" s="0" t="n"/>
      <c r="AW179" s="0" t="n"/>
    </row>
    <row customHeight="true" ht="32.25" outlineLevel="0" r="180">
      <c r="A180" s="93" t="n">
        <v>103</v>
      </c>
      <c r="B180" s="93" t="s">
        <v>35</v>
      </c>
      <c r="C180" s="94" t="s">
        <v>110</v>
      </c>
      <c r="D180" s="95" t="n">
        <v>250</v>
      </c>
      <c r="E180" s="96" t="n">
        <v>10.08</v>
      </c>
      <c r="F180" s="96" t="n">
        <f aca="false" ca="false" dt2D="false" dtr="false" t="normal">2.15*250/200</f>
        <v>2.6875</v>
      </c>
      <c r="G180" s="96" t="n">
        <f aca="false" ca="false" dt2D="false" dtr="false" t="normal">2.27*250/200</f>
        <v>2.8375</v>
      </c>
      <c r="H180" s="96" t="n">
        <f aca="false" ca="false" dt2D="false" dtr="false" t="normal">13.96*250/200</f>
        <v>17.45</v>
      </c>
      <c r="I180" s="96" t="n">
        <f aca="false" ca="false" dt2D="false" dtr="false" t="normal">94.6*250/200</f>
        <v>118.25</v>
      </c>
      <c r="J180" s="97" t="n"/>
      <c r="K180" s="96" t="n">
        <f aca="false" ca="false" dt2D="false" dtr="false" t="normal">23.36*250/200</f>
        <v>29.2</v>
      </c>
      <c r="L180" s="96" t="n">
        <v>21.82</v>
      </c>
      <c r="M180" s="96" t="n">
        <f aca="false" ca="false" dt2D="false" dtr="false" t="normal">54.06*250/200</f>
        <v>67.575</v>
      </c>
      <c r="N180" s="96" t="n">
        <f aca="false" ca="false" dt2D="false" dtr="false" t="normal">0.9*250/200</f>
        <v>1.125</v>
      </c>
      <c r="O180" s="96" t="n">
        <v>0</v>
      </c>
      <c r="P180" s="96" t="n">
        <f aca="false" ca="false" dt2D="false" dtr="false" t="normal">0.09*250/200</f>
        <v>0.1125</v>
      </c>
      <c r="Q180" s="96" t="n">
        <f aca="false" ca="false" dt2D="false" dtr="false" t="normal">0.946*250/200</f>
        <v>1.1825</v>
      </c>
      <c r="R180" s="96" t="n">
        <f aca="false" ca="false" dt2D="false" dtr="false" t="normal">6.6*250/200</f>
        <v>8.25</v>
      </c>
      <c r="S180" s="0" t="n"/>
      <c r="T180" s="0" t="n"/>
      <c r="U180" s="0" t="n"/>
      <c r="V180" s="0" t="n"/>
      <c r="W180" s="0" t="n"/>
      <c r="X180" s="0" t="n"/>
      <c r="Y180" s="0" t="n"/>
      <c r="Z180" s="0" t="n"/>
      <c r="AA180" s="0" t="n"/>
      <c r="AB180" s="0" t="n"/>
      <c r="AC180" s="0" t="n"/>
      <c r="AD180" s="0" t="n"/>
      <c r="AE180" s="0" t="n"/>
      <c r="AF180" s="0" t="n"/>
      <c r="AG180" s="0" t="n"/>
      <c r="AH180" s="0" t="n"/>
    </row>
    <row customHeight="true" ht="18" outlineLevel="0" r="181">
      <c r="A181" s="41" t="n">
        <v>229</v>
      </c>
      <c r="B181" s="41" t="s">
        <v>37</v>
      </c>
      <c r="C181" s="81" t="s">
        <v>111</v>
      </c>
      <c r="D181" s="34" t="s">
        <v>101</v>
      </c>
      <c r="E181" s="41" t="n">
        <v>36.31</v>
      </c>
      <c r="F181" s="43" t="n">
        <v>11.83</v>
      </c>
      <c r="G181" s="43" t="n">
        <v>6.24</v>
      </c>
      <c r="H181" s="43" t="n">
        <v>6.24</v>
      </c>
      <c r="I181" s="43" t="n">
        <v>128.7</v>
      </c>
      <c r="J181" s="82" t="n"/>
      <c r="K181" s="43" t="n">
        <v>46.14</v>
      </c>
      <c r="L181" s="43" t="n">
        <v>44.38</v>
      </c>
      <c r="M181" s="43" t="n">
        <v>168.49</v>
      </c>
      <c r="N181" s="43" t="n">
        <v>0.86</v>
      </c>
      <c r="O181" s="43" t="n">
        <v>1.98</v>
      </c>
      <c r="P181" s="43" t="n">
        <v>6.76</v>
      </c>
      <c r="Q181" s="43" t="n">
        <v>1.04</v>
      </c>
      <c r="R181" s="43" t="n">
        <v>3.12</v>
      </c>
      <c r="S181" s="0" t="n"/>
      <c r="T181" s="0" t="n"/>
      <c r="U181" s="0" t="n"/>
      <c r="V181" s="0" t="n"/>
      <c r="W181" s="0" t="n"/>
      <c r="X181" s="0" t="n"/>
      <c r="Y181" s="0" t="n"/>
      <c r="Z181" s="0" t="n"/>
      <c r="AA181" s="0" t="n"/>
      <c r="AB181" s="0" t="n"/>
      <c r="AC181" s="0" t="n"/>
      <c r="AD181" s="0" t="n"/>
      <c r="AE181" s="0" t="n"/>
      <c r="AF181" s="0" t="n"/>
      <c r="AG181" s="0" t="n"/>
      <c r="AH181" s="0" t="n"/>
    </row>
    <row customHeight="true" ht="17.25" outlineLevel="0" r="182">
      <c r="A182" s="41" t="n">
        <v>304</v>
      </c>
      <c r="B182" s="41" t="s">
        <v>39</v>
      </c>
      <c r="C182" s="42" t="s">
        <v>112</v>
      </c>
      <c r="D182" s="41" t="n">
        <v>180</v>
      </c>
      <c r="E182" s="43" t="n">
        <v>19.8</v>
      </c>
      <c r="F182" s="43" t="n">
        <v>4.56</v>
      </c>
      <c r="G182" s="43" t="n">
        <v>7.32</v>
      </c>
      <c r="H182" s="43" t="n">
        <v>49.68</v>
      </c>
      <c r="I182" s="43" t="n">
        <v>282.84</v>
      </c>
      <c r="J182" s="82" t="n"/>
      <c r="K182" s="43" t="n">
        <v>168.6</v>
      </c>
      <c r="L182" s="43" t="n">
        <v>138.24</v>
      </c>
      <c r="M182" s="43" t="n">
        <v>470.52</v>
      </c>
      <c r="N182" s="43" t="n">
        <v>4.32</v>
      </c>
      <c r="O182" s="43" t="n">
        <v>0.12</v>
      </c>
      <c r="P182" s="43" t="n">
        <v>51.36</v>
      </c>
      <c r="Q182" s="43" t="n">
        <v>5.4</v>
      </c>
      <c r="R182" s="104" t="n">
        <v>0</v>
      </c>
      <c r="S182" s="40" t="n"/>
      <c r="T182" s="0" t="n"/>
      <c r="U182" s="0" t="n"/>
      <c r="V182" s="0" t="n"/>
      <c r="W182" s="0" t="n"/>
      <c r="X182" s="0" t="n"/>
      <c r="Y182" s="0" t="n"/>
      <c r="Z182" s="0" t="n"/>
      <c r="AA182" s="0" t="n"/>
      <c r="AB182" s="0" t="n"/>
      <c r="AC182" s="0" t="n"/>
      <c r="AD182" s="0" t="n"/>
      <c r="AE182" s="0" t="n"/>
      <c r="AF182" s="0" t="n"/>
      <c r="AG182" s="0" t="n"/>
      <c r="AH182" s="0" t="n"/>
    </row>
    <row customHeight="true" ht="18" outlineLevel="0" r="183">
      <c r="A183" s="41" t="n">
        <v>349</v>
      </c>
      <c r="B183" s="41" t="s">
        <v>41</v>
      </c>
      <c r="C183" s="59" t="s">
        <v>113</v>
      </c>
      <c r="D183" s="41" t="n">
        <v>200</v>
      </c>
      <c r="E183" s="43" t="n">
        <v>7.02</v>
      </c>
      <c r="F183" s="43" t="n">
        <v>0.6</v>
      </c>
      <c r="G183" s="43" t="n">
        <v>0.09</v>
      </c>
      <c r="H183" s="43" t="n">
        <v>32.01</v>
      </c>
      <c r="I183" s="43" t="n">
        <v>132.8</v>
      </c>
      <c r="J183" s="60" t="n"/>
      <c r="K183" s="43" t="n">
        <v>32.48</v>
      </c>
      <c r="L183" s="43" t="n">
        <v>17.46</v>
      </c>
      <c r="M183" s="43" t="n">
        <v>23.44</v>
      </c>
      <c r="N183" s="43" t="n">
        <v>0.7</v>
      </c>
      <c r="O183" s="44" t="n">
        <v>0</v>
      </c>
      <c r="P183" s="43" t="n">
        <v>0.02</v>
      </c>
      <c r="Q183" s="43" t="n">
        <v>0.26</v>
      </c>
      <c r="R183" s="43" t="n">
        <v>0.73</v>
      </c>
      <c r="S183" s="40" t="n"/>
    </row>
    <row customHeight="true" ht="18" outlineLevel="0" r="184">
      <c r="A184" s="41" t="n"/>
      <c r="B184" s="41" t="s">
        <v>43</v>
      </c>
      <c r="C184" s="59" t="s">
        <v>52</v>
      </c>
      <c r="D184" s="34" t="n">
        <v>40</v>
      </c>
      <c r="E184" s="43" t="n">
        <v>3.2</v>
      </c>
      <c r="F184" s="43" t="n">
        <v>2.24</v>
      </c>
      <c r="G184" s="43" t="n">
        <v>0.44</v>
      </c>
      <c r="H184" s="43" t="n">
        <v>19.76</v>
      </c>
      <c r="I184" s="43" t="n">
        <v>91.96</v>
      </c>
      <c r="J184" s="60" t="n"/>
      <c r="K184" s="43" t="n">
        <v>9.2</v>
      </c>
      <c r="L184" s="43" t="n">
        <v>10</v>
      </c>
      <c r="M184" s="43" t="n">
        <v>42.4</v>
      </c>
      <c r="N184" s="43" t="n">
        <v>1.24</v>
      </c>
      <c r="O184" s="43" t="n">
        <v>0</v>
      </c>
      <c r="P184" s="43" t="n">
        <v>0.04</v>
      </c>
      <c r="Q184" s="43" t="n">
        <v>0</v>
      </c>
      <c r="R184" s="43" t="n">
        <v>0</v>
      </c>
      <c r="S184" s="0" t="n"/>
      <c r="T184" s="0" t="n"/>
      <c r="U184" s="0" t="n"/>
      <c r="V184" s="0" t="n"/>
      <c r="W184" s="0" t="n"/>
      <c r="X184" s="0" t="n"/>
      <c r="Y184" s="0" t="n"/>
      <c r="Z184" s="0" t="n"/>
      <c r="AA184" s="0" t="n"/>
      <c r="AB184" s="0" t="n"/>
      <c r="AC184" s="0" t="n"/>
      <c r="AD184" s="0" t="n"/>
      <c r="AE184" s="0" t="n"/>
      <c r="AF184" s="0" t="n"/>
      <c r="AG184" s="0" t="n"/>
      <c r="AH184" s="0" t="n"/>
    </row>
    <row customHeight="true" ht="18" outlineLevel="0" r="185">
      <c r="A185" s="41" t="n"/>
      <c r="B185" s="41" t="s">
        <v>72</v>
      </c>
      <c r="C185" s="42" t="s">
        <v>53</v>
      </c>
      <c r="D185" s="34" t="n">
        <v>70</v>
      </c>
      <c r="E185" s="39" t="n">
        <v>6.72</v>
      </c>
      <c r="F185" s="43" t="n">
        <v>5.53</v>
      </c>
      <c r="G185" s="43" t="n">
        <v>0.7</v>
      </c>
      <c r="H185" s="43" t="n">
        <v>33.81</v>
      </c>
      <c r="I185" s="43" t="n">
        <v>163.66</v>
      </c>
      <c r="J185" s="60" t="n"/>
      <c r="K185" s="43" t="n">
        <v>16.1</v>
      </c>
      <c r="L185" s="43" t="n">
        <v>23.1</v>
      </c>
      <c r="M185" s="43" t="n">
        <v>60.9</v>
      </c>
      <c r="N185" s="43" t="n">
        <v>0.77</v>
      </c>
      <c r="O185" s="43" t="n">
        <v>0</v>
      </c>
      <c r="P185" s="43" t="n">
        <v>0.07</v>
      </c>
      <c r="Q185" s="43" t="n">
        <v>0</v>
      </c>
      <c r="R185" s="43" t="n">
        <v>0</v>
      </c>
      <c r="S185" s="0" t="n"/>
      <c r="T185" s="0" t="n"/>
      <c r="U185" s="0" t="n"/>
      <c r="V185" s="0" t="n"/>
      <c r="W185" s="0" t="n"/>
      <c r="X185" s="0" t="n"/>
      <c r="Y185" s="0" t="n"/>
      <c r="Z185" s="0" t="n"/>
      <c r="AA185" s="0" t="n"/>
      <c r="AB185" s="0" t="n"/>
      <c r="AC185" s="0" t="n"/>
      <c r="AD185" s="0" t="n"/>
      <c r="AE185" s="0" t="n"/>
      <c r="AF185" s="0" t="n"/>
      <c r="AG185" s="0" t="n"/>
      <c r="AH185" s="0" t="n"/>
    </row>
    <row customHeight="true" ht="18" outlineLevel="0" r="186">
      <c r="A186" s="33" t="s">
        <v>45</v>
      </c>
      <c r="B186" s="51" t="s"/>
      <c r="C186" s="52" t="s"/>
      <c r="D186" s="24" t="n">
        <v>970</v>
      </c>
      <c r="E186" s="54" t="n">
        <f aca="false" ca="false" dt2D="false" dtr="false" t="normal">SUM(E179:E185)</f>
        <v>92.89</v>
      </c>
      <c r="F186" s="54" t="n">
        <f aca="false" ca="false" dt2D="false" dtr="false" t="normal">SUM(F179:F185)</f>
        <v>29.1475</v>
      </c>
      <c r="G186" s="54" t="n">
        <f aca="false" ca="false" dt2D="false" dtr="false" t="normal">SUM(G179:G185)</f>
        <v>23.6275</v>
      </c>
      <c r="H186" s="54" t="n">
        <f aca="false" ca="false" dt2D="false" dtr="false" t="normal">SUM(H179:H185)</f>
        <v>169.95</v>
      </c>
      <c r="I186" s="54" t="n">
        <f aca="false" ca="false" dt2D="false" dtr="false" t="normal">SUM(I179:I185)</f>
        <v>1022.2099999999999</v>
      </c>
      <c r="J186" s="54" t="n">
        <f aca="false" ca="false" dt2D="false" dtr="false" t="normal">SUM(J179:J185)</f>
        <v>0</v>
      </c>
      <c r="K186" s="54" t="n">
        <f aca="false" ca="false" dt2D="false" dtr="false" t="normal">SUM(K179:K185)</f>
        <v>336.92</v>
      </c>
      <c r="L186" s="54" t="n">
        <f aca="false" ca="false" dt2D="false" dtr="false" t="normal">SUM(L179:L185)</f>
        <v>275.8</v>
      </c>
      <c r="M186" s="54" t="n">
        <f aca="false" ca="false" dt2D="false" dtr="false" t="normal">SUM(M179:M185)</f>
        <v>874.325</v>
      </c>
      <c r="N186" s="54" t="n">
        <f aca="false" ca="false" dt2D="false" dtr="false" t="normal">SUM(N179:N185)</f>
        <v>10.315</v>
      </c>
      <c r="O186" s="54" t="n">
        <f aca="false" ca="false" dt2D="false" dtr="false" t="normal">SUM(O179:O185)</f>
        <v>2.1</v>
      </c>
      <c r="P186" s="54" t="n">
        <f aca="false" ca="false" dt2D="false" dtr="false" t="normal">SUM(P179:P185)</f>
        <v>58.362500000000004</v>
      </c>
      <c r="Q186" s="54" t="n">
        <f aca="false" ca="false" dt2D="false" dtr="false" t="normal">SUM(Q179:Q185)</f>
        <v>8.082500000000001</v>
      </c>
      <c r="R186" s="54" t="n">
        <f aca="false" ca="false" dt2D="false" dtr="false" t="normal">SUM(R179:R185)</f>
        <v>21.6</v>
      </c>
    </row>
    <row customHeight="true" ht="18" outlineLevel="0" r="187">
      <c r="A187" s="63" t="s">
        <v>54</v>
      </c>
      <c r="B187" s="64" t="s"/>
      <c r="C187" s="64" t="s"/>
      <c r="D187" s="65" t="s"/>
      <c r="E187" s="66" t="n">
        <f aca="false" ca="false" dt2D="false" dtr="false" t="normal">E175+E186</f>
        <v>231.44</v>
      </c>
      <c r="F187" s="66" t="n">
        <f aca="false" ca="false" dt2D="false" dtr="false" t="normal">F175+F186</f>
        <v>55.572500000000005</v>
      </c>
      <c r="G187" s="66" t="n">
        <f aca="false" ca="false" dt2D="false" dtr="false" t="normal">G175+G186</f>
        <v>60.6075</v>
      </c>
      <c r="H187" s="66" t="n">
        <f aca="false" ca="false" dt2D="false" dtr="false" t="normal">H175+H186</f>
        <v>288.335</v>
      </c>
      <c r="I187" s="66" t="n">
        <f aca="false" ca="false" dt2D="false" dtr="false" t="normal">I175+I186</f>
        <v>1923.315</v>
      </c>
      <c r="J187" s="60" t="n"/>
      <c r="K187" s="66" t="n">
        <f aca="false" ca="false" dt2D="false" dtr="false" t="normal">K175+K186</f>
        <v>508.095</v>
      </c>
      <c r="L187" s="66" t="n">
        <f aca="false" ca="false" dt2D="false" dtr="false" t="normal">L175+L186</f>
        <v>326.575</v>
      </c>
      <c r="M187" s="66" t="n">
        <f aca="false" ca="false" dt2D="false" dtr="false" t="normal">M175+M186</f>
        <v>1268.6750000000002</v>
      </c>
      <c r="N187" s="66" t="n">
        <f aca="false" ca="false" dt2D="false" dtr="false" t="normal">N175+N186</f>
        <v>17.305</v>
      </c>
      <c r="O187" s="66" t="n">
        <f aca="false" ca="false" dt2D="false" dtr="false" t="normal">O175+O186</f>
        <v>426.85</v>
      </c>
      <c r="P187" s="66" t="n">
        <f aca="false" ca="false" dt2D="false" dtr="false" t="normal">P175+P186</f>
        <v>58.74250000000001</v>
      </c>
      <c r="Q187" s="66" t="n">
        <f aca="false" ca="false" dt2D="false" dtr="false" t="normal">Q175+Q186</f>
        <v>9.1125</v>
      </c>
      <c r="R187" s="66" t="n">
        <f aca="false" ca="false" dt2D="false" dtr="false" t="normal">R175+R186</f>
        <v>22.175</v>
      </c>
    </row>
    <row outlineLevel="0" r="188">
      <c r="A188" s="67" t="n"/>
      <c r="B188" s="67" t="n"/>
      <c r="C188" s="67" t="n"/>
      <c r="D188" s="67" t="n"/>
      <c r="E188" s="68" t="n"/>
      <c r="F188" s="68" t="n"/>
      <c r="G188" s="68" t="n"/>
      <c r="H188" s="68" t="n"/>
      <c r="I188" s="68" t="n"/>
      <c r="J188" s="71" t="n"/>
      <c r="K188" s="68" t="n"/>
      <c r="L188" s="68" t="n"/>
      <c r="M188" s="68" t="n"/>
      <c r="N188" s="86" t="n"/>
      <c r="O188" s="68" t="n"/>
      <c r="P188" s="86" t="n"/>
      <c r="Q188" s="86" t="n"/>
      <c r="R188" s="68" t="n"/>
    </row>
    <row outlineLevel="0" r="189">
      <c r="A189" s="67" t="n"/>
      <c r="B189" s="67" t="n"/>
      <c r="C189" s="67" t="n"/>
      <c r="D189" s="67" t="n"/>
      <c r="E189" s="68" t="n"/>
      <c r="F189" s="68" t="n"/>
      <c r="G189" s="68" t="n"/>
      <c r="H189" s="68" t="n"/>
      <c r="I189" s="68" t="n"/>
      <c r="J189" s="71" t="n"/>
      <c r="K189" s="68" t="n"/>
      <c r="L189" s="68" t="n"/>
      <c r="M189" s="68" t="n"/>
      <c r="N189" s="86" t="n"/>
      <c r="O189" s="68" t="n"/>
      <c r="P189" s="86" t="n"/>
      <c r="Q189" s="86" t="n"/>
      <c r="R189" s="68" t="n"/>
    </row>
    <row outlineLevel="0" r="190">
      <c r="A190" s="67" t="n"/>
      <c r="B190" s="67" t="n"/>
      <c r="C190" s="67" t="n"/>
      <c r="D190" s="67" t="n"/>
      <c r="E190" s="68" t="n"/>
      <c r="F190" s="68" t="n"/>
      <c r="G190" s="68" t="n"/>
      <c r="H190" s="68" t="n"/>
      <c r="I190" s="68" t="n"/>
      <c r="J190" s="71" t="n"/>
      <c r="K190" s="68" t="n"/>
      <c r="L190" s="68" t="n"/>
      <c r="M190" s="68" t="n"/>
      <c r="N190" s="86" t="n"/>
      <c r="O190" s="68" t="n"/>
      <c r="P190" s="86" t="n"/>
      <c r="Q190" s="86" t="n"/>
      <c r="R190" s="68" t="n"/>
    </row>
    <row ht="15" outlineLevel="0" r="191">
      <c r="A191" s="1" t="s">
        <v>0</v>
      </c>
      <c r="B191" s="1" t="s"/>
      <c r="C191" s="1" t="s"/>
      <c r="D191" s="67" t="n"/>
      <c r="E191" s="68" t="n"/>
      <c r="F191" s="68" t="n"/>
      <c r="G191" s="68" t="n"/>
      <c r="H191" s="68" t="n"/>
      <c r="I191" s="68" t="n"/>
      <c r="J191" s="71" t="n"/>
      <c r="K191" s="72" t="s">
        <v>114</v>
      </c>
      <c r="L191" s="72" t="s"/>
      <c r="M191" s="72" t="s"/>
      <c r="N191" s="72" t="s"/>
      <c r="O191" s="72" t="s"/>
      <c r="P191" s="72" t="s"/>
      <c r="Q191" s="72" t="s"/>
      <c r="R191" s="72" t="s"/>
      <c r="S191" s="72" t="s"/>
      <c r="T191" s="72" t="s"/>
    </row>
    <row outlineLevel="0" r="192">
      <c r="A192" s="113" t="s">
        <v>2</v>
      </c>
      <c r="B192" s="113" t="s"/>
      <c r="C192" s="113" t="s"/>
      <c r="D192" s="67" t="n"/>
      <c r="E192" s="68" t="n"/>
      <c r="F192" s="68" t="n"/>
      <c r="G192" s="68" t="n"/>
      <c r="H192" s="68" t="n"/>
      <c r="I192" s="68" t="n"/>
      <c r="J192" s="71" t="n"/>
      <c r="K192" s="6" t="s">
        <v>3</v>
      </c>
      <c r="L192" s="6" t="s"/>
      <c r="M192" s="6" t="s"/>
      <c r="N192" s="6" t="s"/>
      <c r="O192" s="6" t="s"/>
      <c r="P192" s="6" t="s"/>
      <c r="Q192" s="6" t="s"/>
      <c r="R192" s="6" t="s"/>
      <c r="S192" s="6" t="s"/>
      <c r="T192" s="6" t="s"/>
    </row>
    <row outlineLevel="0" r="193">
      <c r="A193" s="114" t="s">
        <v>87</v>
      </c>
      <c r="B193" s="114" t="s"/>
      <c r="C193" s="114" t="s"/>
      <c r="D193" s="67" t="n"/>
      <c r="E193" s="68" t="n"/>
      <c r="F193" s="68" t="n"/>
      <c r="G193" s="68" t="n"/>
      <c r="H193" s="68" t="n"/>
      <c r="I193" s="68" t="n"/>
      <c r="J193" s="71" t="n"/>
      <c r="K193" s="74" t="s">
        <v>106</v>
      </c>
      <c r="L193" s="74" t="s"/>
      <c r="M193" s="74" t="s"/>
      <c r="N193" s="74" t="s"/>
      <c r="O193" s="74" t="s"/>
      <c r="P193" s="74" t="s"/>
      <c r="Q193" s="74" t="s"/>
      <c r="R193" s="74" t="s"/>
    </row>
    <row outlineLevel="0" r="194">
      <c r="A194" s="11" t="s">
        <v>6</v>
      </c>
      <c r="B194" s="11" t="s"/>
      <c r="C194" s="11" t="s"/>
      <c r="D194" s="67" t="n"/>
      <c r="E194" s="68" t="n"/>
      <c r="F194" s="68" t="n"/>
      <c r="G194" s="68" t="n"/>
      <c r="H194" s="68" t="n"/>
      <c r="I194" s="68" t="n"/>
      <c r="J194" s="71" t="n"/>
      <c r="K194" s="74" t="s">
        <v>7</v>
      </c>
      <c r="L194" s="74" t="s"/>
      <c r="M194" s="74" t="s"/>
      <c r="N194" s="74" t="s"/>
      <c r="O194" s="74" t="s"/>
      <c r="P194" s="74" t="s"/>
      <c r="Q194" s="74" t="s"/>
      <c r="R194" s="74" t="s"/>
    </row>
    <row ht="18.75" outlineLevel="0" r="195">
      <c r="A195" s="14" t="s">
        <v>8</v>
      </c>
      <c r="B195" s="14" t="s"/>
      <c r="C195" s="14" t="s"/>
      <c r="D195" s="14" t="s"/>
      <c r="E195" s="14" t="s"/>
      <c r="F195" s="14" t="s"/>
      <c r="G195" s="14" t="s"/>
      <c r="H195" s="14" t="s"/>
      <c r="I195" s="14" t="s"/>
      <c r="J195" s="14" t="s"/>
      <c r="K195" s="14" t="s"/>
      <c r="L195" s="14" t="s"/>
      <c r="M195" s="14" t="s"/>
      <c r="N195" s="14" t="s"/>
      <c r="O195" s="14" t="s"/>
      <c r="P195" s="14" t="s"/>
      <c r="Q195" s="14" t="s"/>
      <c r="R195" s="14" t="s"/>
    </row>
    <row ht="15.75" outlineLevel="0" r="196">
      <c r="A196" s="15" t="s">
        <v>9</v>
      </c>
      <c r="B196" s="15" t="s"/>
      <c r="C196" s="15" t="s"/>
      <c r="D196" s="15" t="s"/>
      <c r="E196" s="15" t="s"/>
      <c r="F196" s="15" t="s"/>
      <c r="G196" s="15" t="s"/>
      <c r="H196" s="15" t="s"/>
      <c r="I196" s="15" t="s"/>
      <c r="J196" s="15" t="s"/>
      <c r="K196" s="15" t="s"/>
      <c r="L196" s="15" t="s"/>
      <c r="M196" s="15" t="s"/>
      <c r="N196" s="15" t="s"/>
      <c r="O196" s="15" t="s"/>
      <c r="P196" s="15" t="s"/>
      <c r="Q196" s="15" t="s"/>
      <c r="R196" s="15" t="s"/>
    </row>
    <row ht="15.75" outlineLevel="0" r="197">
      <c r="A197" s="16" t="s">
        <v>10</v>
      </c>
      <c r="B197" s="16" t="s"/>
      <c r="C197" s="16" t="s"/>
      <c r="D197" s="16" t="s"/>
      <c r="E197" s="16" t="s"/>
      <c r="F197" s="16" t="s"/>
      <c r="G197" s="16" t="s"/>
      <c r="H197" s="16" t="s"/>
      <c r="I197" s="16" t="s"/>
      <c r="J197" s="16" t="s"/>
      <c r="K197" s="16" t="s"/>
      <c r="L197" s="16" t="s"/>
      <c r="M197" s="16" t="s"/>
      <c r="N197" s="16" t="s"/>
      <c r="O197" s="16" t="s"/>
      <c r="P197" s="16" t="s"/>
      <c r="Q197" s="16" t="s"/>
      <c r="R197" s="16" t="s"/>
    </row>
    <row customHeight="true" ht="18" outlineLevel="0" r="198">
      <c r="A198" s="75" t="s">
        <v>115</v>
      </c>
      <c r="B198" s="76" t="s"/>
      <c r="C198" s="76" t="s"/>
      <c r="D198" s="76" t="s"/>
      <c r="E198" s="76" t="s"/>
      <c r="F198" s="76" t="s"/>
      <c r="G198" s="76" t="s"/>
      <c r="H198" s="76" t="s"/>
      <c r="I198" s="76" t="s"/>
      <c r="J198" s="76" t="s"/>
      <c r="K198" s="76" t="s"/>
      <c r="L198" s="76" t="s"/>
      <c r="M198" s="76" t="s"/>
      <c r="N198" s="76" t="s"/>
      <c r="O198" s="76" t="s"/>
      <c r="P198" s="76" t="s"/>
      <c r="Q198" s="76" t="s"/>
      <c r="R198" s="77" t="s"/>
    </row>
    <row customHeight="true" ht="18.75" outlineLevel="0" r="199">
      <c r="A199" s="20" t="s">
        <v>12</v>
      </c>
      <c r="B199" s="21" t="s"/>
      <c r="C199" s="21" t="s"/>
      <c r="D199" s="21" t="s"/>
      <c r="E199" s="21" t="s"/>
      <c r="F199" s="21" t="s"/>
      <c r="G199" s="21" t="s"/>
      <c r="H199" s="21" t="s"/>
      <c r="I199" s="21" t="s"/>
      <c r="J199" s="21" t="s"/>
      <c r="K199" s="21" t="s"/>
      <c r="L199" s="21" t="s"/>
      <c r="M199" s="21" t="s"/>
      <c r="N199" s="21" t="s"/>
      <c r="O199" s="21" t="s"/>
      <c r="P199" s="21" t="s"/>
      <c r="Q199" s="21" t="s"/>
      <c r="R199" s="22" t="s"/>
    </row>
    <row customHeight="true" ht="18" outlineLevel="0" r="200">
      <c r="A200" s="23" t="s">
        <v>13</v>
      </c>
      <c r="B200" s="24" t="s">
        <v>14</v>
      </c>
      <c r="C200" s="23" t="s">
        <v>15</v>
      </c>
      <c r="D200" s="24" t="s">
        <v>60</v>
      </c>
      <c r="E200" s="24" t="s">
        <v>17</v>
      </c>
      <c r="F200" s="23" t="s">
        <v>18</v>
      </c>
      <c r="G200" s="23" t="s">
        <v>19</v>
      </c>
      <c r="H200" s="23" t="s">
        <v>20</v>
      </c>
      <c r="I200" s="24" t="s">
        <v>21</v>
      </c>
      <c r="J200" s="26" t="n"/>
      <c r="K200" s="27" t="s">
        <v>22</v>
      </c>
      <c r="L200" s="27" t="n"/>
      <c r="M200" s="27" t="n"/>
      <c r="N200" s="27" t="n"/>
      <c r="O200" s="24" t="s">
        <v>23</v>
      </c>
      <c r="P200" s="28" t="s"/>
      <c r="Q200" s="28" t="s"/>
      <c r="R200" s="29" t="s"/>
    </row>
    <row customHeight="true" ht="15" outlineLevel="0" r="201">
      <c r="A201" s="30" t="s"/>
      <c r="B201" s="31" t="s"/>
      <c r="C201" s="30" t="s"/>
      <c r="D201" s="31" t="s"/>
      <c r="E201" s="31" t="s"/>
      <c r="F201" s="30" t="s"/>
      <c r="G201" s="30" t="s"/>
      <c r="H201" s="30" t="s"/>
      <c r="I201" s="31" t="s"/>
      <c r="J201" s="26" t="n"/>
      <c r="K201" s="24" t="s">
        <v>24</v>
      </c>
      <c r="L201" s="33" t="s">
        <v>25</v>
      </c>
      <c r="M201" s="33" t="s">
        <v>26</v>
      </c>
      <c r="N201" s="33" t="s">
        <v>27</v>
      </c>
      <c r="O201" s="33" t="s">
        <v>28</v>
      </c>
      <c r="P201" s="33" t="s">
        <v>29</v>
      </c>
      <c r="Q201" s="33" t="s">
        <v>30</v>
      </c>
      <c r="R201" s="33" t="s">
        <v>31</v>
      </c>
    </row>
    <row customHeight="true" ht="18" outlineLevel="0" r="202">
      <c r="A202" s="41" t="n">
        <v>219</v>
      </c>
      <c r="B202" s="41" t="s">
        <v>32</v>
      </c>
      <c r="C202" s="83" t="s">
        <v>116</v>
      </c>
      <c r="D202" s="34" t="s">
        <v>117</v>
      </c>
      <c r="E202" s="43" t="n">
        <v>122.96</v>
      </c>
      <c r="F202" s="43" t="n">
        <v>33.94</v>
      </c>
      <c r="G202" s="43" t="n">
        <v>28.19</v>
      </c>
      <c r="H202" s="43" t="n">
        <v>53.88</v>
      </c>
      <c r="I202" s="43" t="n">
        <v>606.57</v>
      </c>
      <c r="J202" s="60" t="n"/>
      <c r="K202" s="43" t="n">
        <v>442.2</v>
      </c>
      <c r="L202" s="43" t="n">
        <v>57.64</v>
      </c>
      <c r="M202" s="43" t="n">
        <v>493.05</v>
      </c>
      <c r="N202" s="43" t="n">
        <v>1.19</v>
      </c>
      <c r="O202" s="43" t="n">
        <v>115.97</v>
      </c>
      <c r="P202" s="43" t="n">
        <v>0.06</v>
      </c>
      <c r="Q202" s="43" t="n">
        <v>0.45</v>
      </c>
      <c r="R202" s="43" t="n">
        <v>1.04</v>
      </c>
      <c r="S202" s="0" t="n"/>
      <c r="T202" s="0" t="n"/>
      <c r="U202" s="0" t="n"/>
      <c r="V202" s="0" t="n"/>
      <c r="W202" s="0" t="n"/>
      <c r="X202" s="0" t="n"/>
      <c r="Y202" s="0" t="n"/>
      <c r="Z202" s="0" t="n"/>
      <c r="AA202" s="0" t="n"/>
      <c r="AB202" s="0" t="n"/>
      <c r="AC202" s="0" t="n"/>
      <c r="AD202" s="0" t="n"/>
      <c r="AE202" s="0" t="n"/>
      <c r="AF202" s="0" t="n"/>
      <c r="AG202" s="0" t="n"/>
      <c r="AH202" s="0" t="n"/>
    </row>
    <row customHeight="true" ht="18" outlineLevel="0" r="203">
      <c r="A203" s="41" t="n">
        <v>376</v>
      </c>
      <c r="B203" s="41" t="s">
        <v>35</v>
      </c>
      <c r="C203" s="48" t="s">
        <v>63</v>
      </c>
      <c r="D203" s="41" t="n">
        <v>200</v>
      </c>
      <c r="E203" s="43" t="n">
        <v>1.89</v>
      </c>
      <c r="F203" s="43" t="n">
        <v>0.1</v>
      </c>
      <c r="G203" s="44" t="n">
        <v>0</v>
      </c>
      <c r="H203" s="43" t="n">
        <v>15</v>
      </c>
      <c r="I203" s="43" t="n">
        <v>60</v>
      </c>
      <c r="J203" s="60" t="n"/>
      <c r="K203" s="43" t="n">
        <v>5</v>
      </c>
      <c r="L203" s="44" t="n">
        <v>0</v>
      </c>
      <c r="M203" s="44" t="n">
        <v>0</v>
      </c>
      <c r="N203" s="43" t="n">
        <v>2</v>
      </c>
      <c r="O203" s="44" t="n">
        <v>0</v>
      </c>
      <c r="P203" s="44" t="n">
        <v>0</v>
      </c>
      <c r="Q203" s="44" t="n">
        <v>0</v>
      </c>
      <c r="R203" s="43" t="n">
        <v>0.1</v>
      </c>
    </row>
    <row customHeight="true" ht="18" outlineLevel="0" r="204">
      <c r="A204" s="115" t="n"/>
      <c r="B204" s="34" t="s">
        <v>37</v>
      </c>
      <c r="C204" s="116" t="s">
        <v>118</v>
      </c>
      <c r="D204" s="34" t="n">
        <v>160</v>
      </c>
      <c r="E204" s="39" t="n">
        <v>48</v>
      </c>
      <c r="F204" s="39" t="n">
        <v>1.28</v>
      </c>
      <c r="G204" s="34" t="n">
        <v>0</v>
      </c>
      <c r="H204" s="39" t="n">
        <v>21.33</v>
      </c>
      <c r="I204" s="39" t="n">
        <v>84.8</v>
      </c>
      <c r="J204" s="117" t="n"/>
      <c r="K204" s="39" t="n">
        <v>59.2</v>
      </c>
      <c r="L204" s="39" t="n">
        <v>19.2</v>
      </c>
      <c r="M204" s="46" t="n">
        <v>0</v>
      </c>
      <c r="N204" s="39" t="n">
        <v>1.28</v>
      </c>
      <c r="O204" s="46" t="n">
        <v>0</v>
      </c>
      <c r="P204" s="39" t="n">
        <v>0.32</v>
      </c>
      <c r="Q204" s="46" t="n">
        <v>0</v>
      </c>
      <c r="R204" s="39" t="n">
        <v>0.53</v>
      </c>
    </row>
    <row customHeight="true" ht="18" outlineLevel="0" r="205">
      <c r="A205" s="41" t="n">
        <v>386</v>
      </c>
      <c r="B205" s="41" t="s">
        <v>39</v>
      </c>
      <c r="C205" s="42" t="s">
        <v>64</v>
      </c>
      <c r="D205" s="41" t="n">
        <v>100</v>
      </c>
      <c r="E205" s="43" t="n">
        <v>15.45</v>
      </c>
      <c r="F205" s="43" t="n">
        <v>2.7</v>
      </c>
      <c r="G205" s="43" t="n">
        <v>2.5</v>
      </c>
      <c r="H205" s="43" t="n">
        <v>10.8</v>
      </c>
      <c r="I205" s="43" t="n">
        <v>79</v>
      </c>
      <c r="J205" s="60" t="n"/>
      <c r="K205" s="43" t="n">
        <v>121</v>
      </c>
      <c r="L205" s="43" t="n">
        <v>15</v>
      </c>
      <c r="M205" s="43" t="n">
        <v>94</v>
      </c>
      <c r="N205" s="43" t="n">
        <v>0.1</v>
      </c>
      <c r="O205" s="43" t="n">
        <v>20</v>
      </c>
      <c r="P205" s="43" t="n">
        <v>0.045</v>
      </c>
      <c r="Q205" s="43" t="n">
        <v>0.1</v>
      </c>
      <c r="R205" s="43" t="n">
        <v>1.35</v>
      </c>
      <c r="S205" s="40" t="n"/>
      <c r="T205" s="0" t="n"/>
      <c r="U205" s="0" t="n"/>
      <c r="V205" s="0" t="n"/>
      <c r="W205" s="0" t="n"/>
      <c r="X205" s="0" t="n"/>
      <c r="Y205" s="0" t="n"/>
      <c r="Z205" s="0" t="n"/>
      <c r="AA205" s="0" t="n"/>
      <c r="AB205" s="0" t="n"/>
      <c r="AC205" s="0" t="n"/>
      <c r="AD205" s="0" t="n"/>
      <c r="AE205" s="0" t="n"/>
      <c r="AF205" s="0" t="n"/>
      <c r="AG205" s="0" t="n"/>
      <c r="AH205" s="0" t="n"/>
      <c r="AI205" s="0" t="n"/>
    </row>
    <row customHeight="true" ht="18" outlineLevel="0" r="206">
      <c r="A206" s="33" t="s">
        <v>45</v>
      </c>
      <c r="B206" s="51" t="s"/>
      <c r="C206" s="52" t="s"/>
      <c r="D206" s="24" t="n">
        <v>680</v>
      </c>
      <c r="E206" s="66" t="n">
        <f aca="false" ca="false" dt2D="false" dtr="false" t="normal">SUM(E202:E205)</f>
        <v>188.29999999999998</v>
      </c>
      <c r="F206" s="66" t="n">
        <f aca="false" ca="false" dt2D="false" dtr="false" t="normal">SUM(F202:F204)</f>
        <v>35.32</v>
      </c>
      <c r="G206" s="66" t="n">
        <f aca="false" ca="false" dt2D="false" dtr="false" t="normal">SUM(G202:G204)</f>
        <v>28.19</v>
      </c>
      <c r="H206" s="66" t="n">
        <f aca="false" ca="false" dt2D="false" dtr="false" t="normal">SUM(H202:H204)</f>
        <v>90.21</v>
      </c>
      <c r="I206" s="66" t="n">
        <f aca="false" ca="false" dt2D="false" dtr="false" t="normal">SUM(I202:I204)</f>
        <v>751.37</v>
      </c>
      <c r="J206" s="66" t="n">
        <f aca="false" ca="false" dt2D="false" dtr="false" t="normal">SUM(J202:J204)</f>
        <v>0</v>
      </c>
      <c r="K206" s="66" t="n">
        <f aca="false" ca="false" dt2D="false" dtr="false" t="normal">SUM(K202:K204)</f>
        <v>506.4</v>
      </c>
      <c r="L206" s="66" t="n">
        <f aca="false" ca="false" dt2D="false" dtr="false" t="normal">SUM(L202:L204)</f>
        <v>76.84</v>
      </c>
      <c r="M206" s="66" t="n">
        <f aca="false" ca="false" dt2D="false" dtr="false" t="normal">SUM(M202:M204)</f>
        <v>493.05</v>
      </c>
      <c r="N206" s="66" t="n">
        <f aca="false" ca="false" dt2D="false" dtr="false" t="normal">SUM(N202:N204)</f>
        <v>4.47</v>
      </c>
      <c r="O206" s="66" t="n">
        <f aca="false" ca="false" dt2D="false" dtr="false" t="normal">SUM(O202:O204)</f>
        <v>115.97</v>
      </c>
      <c r="P206" s="66" t="n">
        <f aca="false" ca="false" dt2D="false" dtr="false" t="normal">SUM(P202:P204)</f>
        <v>0.38</v>
      </c>
      <c r="Q206" s="66" t="n">
        <f aca="false" ca="false" dt2D="false" dtr="false" t="normal">SUM(Q202:Q204)</f>
        <v>0.45</v>
      </c>
      <c r="R206" s="66" t="n">
        <f aca="false" ca="false" dt2D="false" dtr="false" t="normal">SUM(R202:R204)</f>
        <v>1.6700000000000002</v>
      </c>
    </row>
    <row customHeight="true" ht="18" outlineLevel="0" r="207">
      <c r="A207" s="20" t="s">
        <v>46</v>
      </c>
      <c r="B207" s="21" t="s"/>
      <c r="C207" s="21" t="s"/>
      <c r="D207" s="21" t="s"/>
      <c r="E207" s="21" t="s"/>
      <c r="F207" s="21" t="s"/>
      <c r="G207" s="21" t="s"/>
      <c r="H207" s="21" t="s"/>
      <c r="I207" s="21" t="s"/>
      <c r="J207" s="21" t="s"/>
      <c r="K207" s="21" t="s"/>
      <c r="L207" s="21" t="s"/>
      <c r="M207" s="21" t="s"/>
      <c r="N207" s="21" t="s"/>
      <c r="O207" s="21" t="s"/>
      <c r="P207" s="21" t="s"/>
      <c r="Q207" s="21" t="s"/>
      <c r="R207" s="22" t="s"/>
    </row>
    <row customHeight="true" ht="18" outlineLevel="0" r="208">
      <c r="A208" s="23" t="s">
        <v>13</v>
      </c>
      <c r="B208" s="24" t="s">
        <v>14</v>
      </c>
      <c r="C208" s="23" t="s">
        <v>15</v>
      </c>
      <c r="D208" s="24" t="s">
        <v>60</v>
      </c>
      <c r="E208" s="24" t="s">
        <v>17</v>
      </c>
      <c r="F208" s="23" t="s">
        <v>18</v>
      </c>
      <c r="G208" s="23" t="s">
        <v>19</v>
      </c>
      <c r="H208" s="23" t="s">
        <v>20</v>
      </c>
      <c r="I208" s="24" t="s">
        <v>21</v>
      </c>
      <c r="J208" s="26" t="n"/>
      <c r="K208" s="27" t="s">
        <v>22</v>
      </c>
      <c r="L208" s="27" t="n"/>
      <c r="M208" s="27" t="n"/>
      <c r="N208" s="27" t="n"/>
      <c r="O208" s="24" t="s">
        <v>23</v>
      </c>
      <c r="P208" s="28" t="s"/>
      <c r="Q208" s="28" t="s"/>
      <c r="R208" s="29" t="s"/>
    </row>
    <row customHeight="true" ht="15" outlineLevel="0" r="209">
      <c r="A209" s="30" t="s"/>
      <c r="B209" s="31" t="s"/>
      <c r="C209" s="30" t="s"/>
      <c r="D209" s="31" t="s"/>
      <c r="E209" s="31" t="s"/>
      <c r="F209" s="30" t="s"/>
      <c r="G209" s="30" t="s"/>
      <c r="H209" s="30" t="s"/>
      <c r="I209" s="31" t="s"/>
      <c r="J209" s="26" t="n"/>
      <c r="K209" s="24" t="s">
        <v>24</v>
      </c>
      <c r="L209" s="33" t="s">
        <v>25</v>
      </c>
      <c r="M209" s="33" t="s">
        <v>26</v>
      </c>
      <c r="N209" s="33" t="s">
        <v>27</v>
      </c>
      <c r="O209" s="33" t="s">
        <v>28</v>
      </c>
      <c r="P209" s="33" t="s">
        <v>29</v>
      </c>
      <c r="Q209" s="33" t="s">
        <v>30</v>
      </c>
      <c r="R209" s="33" t="s">
        <v>31</v>
      </c>
    </row>
    <row customHeight="true" ht="18" outlineLevel="0" r="210">
      <c r="A210" s="41" t="n">
        <v>45</v>
      </c>
      <c r="B210" s="41" t="s">
        <v>32</v>
      </c>
      <c r="C210" s="57" t="s">
        <v>65</v>
      </c>
      <c r="D210" s="41" t="n">
        <v>100</v>
      </c>
      <c r="E210" s="41" t="n">
        <v>9.42</v>
      </c>
      <c r="F210" s="45" t="n">
        <v>1.3</v>
      </c>
      <c r="G210" s="45" t="n">
        <v>4.7</v>
      </c>
      <c r="H210" s="45" t="n">
        <v>10.3</v>
      </c>
      <c r="I210" s="41" t="n">
        <v>88</v>
      </c>
      <c r="J210" s="41" t="n"/>
      <c r="K210" s="41" t="n">
        <v>37.3</v>
      </c>
      <c r="L210" s="41" t="n">
        <v>15.2</v>
      </c>
      <c r="M210" s="41" t="n">
        <v>27.7</v>
      </c>
      <c r="N210" s="41" t="n">
        <v>0.5</v>
      </c>
      <c r="O210" s="41" t="n">
        <v>0</v>
      </c>
      <c r="P210" s="41" t="n">
        <v>0</v>
      </c>
      <c r="Q210" s="41" t="n">
        <v>0</v>
      </c>
      <c r="R210" s="41" t="n">
        <v>32.5</v>
      </c>
      <c r="S210" s="0" t="n"/>
      <c r="T210" s="0" t="n"/>
      <c r="U210" s="0" t="n"/>
      <c r="V210" s="0" t="n"/>
      <c r="W210" s="0" t="n"/>
      <c r="X210" s="0" t="n"/>
      <c r="Y210" s="0" t="n"/>
      <c r="Z210" s="0" t="n"/>
      <c r="AA210" s="0" t="n"/>
      <c r="AB210" s="0" t="n"/>
      <c r="AC210" s="0" t="n"/>
      <c r="AD210" s="0" t="n"/>
      <c r="AE210" s="0" t="n"/>
      <c r="AF210" s="0" t="n"/>
      <c r="AG210" s="0" t="n"/>
      <c r="AH210" s="0" t="n"/>
    </row>
    <row customHeight="true" ht="18" outlineLevel="0" r="211">
      <c r="A211" s="41" t="n">
        <v>101</v>
      </c>
      <c r="B211" s="41" t="s">
        <v>35</v>
      </c>
      <c r="C211" s="57" t="s">
        <v>119</v>
      </c>
      <c r="D211" s="41" t="n">
        <v>250</v>
      </c>
      <c r="E211" s="43" t="n">
        <v>9.9</v>
      </c>
      <c r="F211" s="43" t="n">
        <f aca="false" ca="false" dt2D="false" dtr="false" t="normal">2*250/200</f>
        <v>2.5</v>
      </c>
      <c r="G211" s="43" t="n">
        <f aca="false" ca="false" dt2D="false" dtr="false" t="normal">2.7*250/200</f>
        <v>3.375</v>
      </c>
      <c r="H211" s="43" t="n">
        <f aca="false" ca="false" dt2D="false" dtr="false" t="normal">20.9*250/200</f>
        <v>26.125</v>
      </c>
      <c r="I211" s="43" t="n">
        <f aca="false" ca="false" dt2D="false" dtr="false" t="normal">116.3*250/200</f>
        <v>145.375</v>
      </c>
      <c r="J211" s="60" t="n"/>
      <c r="K211" s="43" t="n">
        <f aca="false" ca="false" dt2D="false" dtr="false" t="normal">23.1*250/200</f>
        <v>28.875</v>
      </c>
      <c r="L211" s="43" t="n">
        <f aca="false" ca="false" dt2D="false" dtr="false" t="normal">25*250/200</f>
        <v>31.25</v>
      </c>
      <c r="M211" s="43" t="n">
        <f aca="false" ca="false" dt2D="false" dtr="false" t="normal">62.6*250/200</f>
        <v>78.25</v>
      </c>
      <c r="N211" s="43" t="n">
        <f aca="false" ca="false" dt2D="false" dtr="false" t="normal">0.9*250/200</f>
        <v>1.125</v>
      </c>
      <c r="O211" s="43" t="n">
        <v>0</v>
      </c>
      <c r="P211" s="43" t="n">
        <f aca="false" ca="false" dt2D="false" dtr="false" t="normal">0.1*250/200</f>
        <v>0.125</v>
      </c>
      <c r="Q211" s="43" t="n">
        <v>0</v>
      </c>
      <c r="R211" s="43" t="n">
        <f aca="false" ca="false" dt2D="false" dtr="false" t="normal">8.25*250/200</f>
        <v>10.3125</v>
      </c>
      <c r="S211" s="0" t="n"/>
      <c r="T211" s="0" t="n"/>
      <c r="U211" s="0" t="n"/>
      <c r="V211" s="0" t="n"/>
      <c r="W211" s="0" t="n"/>
      <c r="X211" s="0" t="n"/>
      <c r="Y211" s="0" t="n"/>
      <c r="Z211" s="0" t="n"/>
      <c r="AA211" s="0" t="n"/>
      <c r="AB211" s="0" t="n"/>
      <c r="AC211" s="0" t="n"/>
      <c r="AD211" s="0" t="n"/>
      <c r="AE211" s="0" t="n"/>
      <c r="AF211" s="0" t="n"/>
      <c r="AG211" s="0" t="n"/>
      <c r="AH211" s="0" t="n"/>
    </row>
    <row customFormat="true" customHeight="true" ht="18" outlineLevel="0" r="212" s="80">
      <c r="A212" s="41" t="n">
        <v>289</v>
      </c>
      <c r="B212" s="41" t="s">
        <v>37</v>
      </c>
      <c r="C212" s="59" t="s">
        <v>50</v>
      </c>
      <c r="D212" s="41" t="n">
        <v>280</v>
      </c>
      <c r="E212" s="43" t="n">
        <v>66.83</v>
      </c>
      <c r="F212" s="43" t="n">
        <v>22.6</v>
      </c>
      <c r="G212" s="43" t="n">
        <v>28.6</v>
      </c>
      <c r="H212" s="43" t="n">
        <v>29.4</v>
      </c>
      <c r="I212" s="43" t="n">
        <v>465.6</v>
      </c>
      <c r="J212" s="43" t="n"/>
      <c r="K212" s="43" t="n">
        <v>58.9</v>
      </c>
      <c r="L212" s="43" t="n">
        <v>62.2</v>
      </c>
      <c r="M212" s="43" t="n">
        <v>173.1</v>
      </c>
      <c r="N212" s="43" t="n">
        <v>3</v>
      </c>
      <c r="O212" s="43" t="n">
        <v>0</v>
      </c>
      <c r="P212" s="43" t="n">
        <v>0.3</v>
      </c>
      <c r="Q212" s="43" t="n">
        <v>6.7</v>
      </c>
      <c r="R212" s="43" t="n">
        <v>18.1</v>
      </c>
      <c r="S212" s="40" t="n"/>
      <c r="T212" s="0" t="n"/>
      <c r="U212" s="0" t="n"/>
      <c r="V212" s="0" t="n"/>
      <c r="W212" s="0" t="n"/>
      <c r="X212" s="0" t="n"/>
      <c r="Y212" s="0" t="n"/>
      <c r="Z212" s="0" t="n"/>
      <c r="AA212" s="0" t="n"/>
      <c r="AB212" s="0" t="n"/>
      <c r="AC212" s="0" t="n"/>
      <c r="AD212" s="0" t="n"/>
      <c r="AE212" s="0" t="n"/>
      <c r="AF212" s="0" t="n"/>
      <c r="AG212" s="0" t="n"/>
      <c r="AH212" s="0" t="n"/>
      <c r="AI212" s="0" t="n"/>
      <c r="AJ212" s="0" t="n"/>
      <c r="AK212" s="0" t="n"/>
      <c r="AL212" s="0" t="n"/>
      <c r="AM212" s="0" t="n"/>
      <c r="AN212" s="0" t="n"/>
      <c r="AO212" s="0" t="n"/>
      <c r="AP212" s="0" t="n"/>
      <c r="AQ212" s="0" t="n"/>
      <c r="AR212" s="0" t="n"/>
      <c r="AS212" s="0" t="n"/>
      <c r="AT212" s="0" t="n"/>
      <c r="AU212" s="0" t="n"/>
      <c r="AV212" s="0" t="n"/>
      <c r="AW212" s="0" t="n"/>
    </row>
    <row customHeight="true" ht="18" outlineLevel="0" r="213">
      <c r="A213" s="41" t="n">
        <v>348</v>
      </c>
      <c r="B213" s="41" t="s">
        <v>39</v>
      </c>
      <c r="C213" s="59" t="s">
        <v>120</v>
      </c>
      <c r="D213" s="41" t="n">
        <v>200</v>
      </c>
      <c r="E213" s="43" t="n">
        <v>8.22</v>
      </c>
      <c r="F213" s="43" t="n">
        <v>1</v>
      </c>
      <c r="G213" s="44" t="n">
        <v>0</v>
      </c>
      <c r="H213" s="43" t="n">
        <v>34</v>
      </c>
      <c r="I213" s="43" t="n">
        <v>140.2</v>
      </c>
      <c r="J213" s="60" t="n"/>
      <c r="K213" s="43" t="n">
        <v>32.5</v>
      </c>
      <c r="L213" s="43" t="n">
        <v>0</v>
      </c>
      <c r="M213" s="44" t="n">
        <v>0</v>
      </c>
      <c r="N213" s="43" t="n">
        <v>0.7</v>
      </c>
      <c r="O213" s="44" t="n">
        <v>0</v>
      </c>
      <c r="P213" s="43" t="n">
        <v>0.1</v>
      </c>
      <c r="Q213" s="44" t="n">
        <v>0</v>
      </c>
      <c r="R213" s="43" t="n">
        <v>0.8</v>
      </c>
      <c r="S213" s="40" t="n"/>
    </row>
    <row customHeight="true" ht="18" outlineLevel="0" r="214">
      <c r="A214" s="41" t="n"/>
      <c r="B214" s="41" t="s">
        <v>41</v>
      </c>
      <c r="C214" s="59" t="s">
        <v>52</v>
      </c>
      <c r="D214" s="34" t="n">
        <v>40</v>
      </c>
      <c r="E214" s="43" t="n">
        <v>3.2</v>
      </c>
      <c r="F214" s="43" t="n">
        <v>2.24</v>
      </c>
      <c r="G214" s="43" t="n">
        <v>0.44</v>
      </c>
      <c r="H214" s="43" t="n">
        <v>19.76</v>
      </c>
      <c r="I214" s="43" t="n">
        <v>91.96</v>
      </c>
      <c r="J214" s="60" t="n"/>
      <c r="K214" s="43" t="n">
        <v>9.2</v>
      </c>
      <c r="L214" s="43" t="n">
        <v>10</v>
      </c>
      <c r="M214" s="43" t="n">
        <v>42.4</v>
      </c>
      <c r="N214" s="43" t="n">
        <v>1.24</v>
      </c>
      <c r="O214" s="43" t="n">
        <v>0</v>
      </c>
      <c r="P214" s="43" t="n">
        <v>0.04</v>
      </c>
      <c r="Q214" s="43" t="n">
        <v>0</v>
      </c>
      <c r="R214" s="43" t="n">
        <v>0</v>
      </c>
      <c r="S214" s="0" t="n"/>
      <c r="T214" s="0" t="n"/>
      <c r="U214" s="0" t="n"/>
      <c r="V214" s="0" t="n"/>
      <c r="W214" s="0" t="n"/>
      <c r="X214" s="0" t="n"/>
      <c r="Y214" s="0" t="n"/>
      <c r="Z214" s="0" t="n"/>
      <c r="AA214" s="0" t="n"/>
      <c r="AB214" s="0" t="n"/>
      <c r="AC214" s="0" t="n"/>
      <c r="AD214" s="0" t="n"/>
      <c r="AE214" s="0" t="n"/>
      <c r="AF214" s="0" t="n"/>
      <c r="AG214" s="0" t="n"/>
      <c r="AH214" s="0" t="n"/>
      <c r="AI214" s="0" t="n"/>
    </row>
    <row customHeight="true" ht="18" outlineLevel="0" r="215">
      <c r="A215" s="41" t="n"/>
      <c r="B215" s="41" t="s">
        <v>43</v>
      </c>
      <c r="C215" s="42" t="s">
        <v>53</v>
      </c>
      <c r="D215" s="34" t="n">
        <v>70</v>
      </c>
      <c r="E215" s="39" t="n">
        <v>6.72</v>
      </c>
      <c r="F215" s="43" t="n">
        <v>5.53</v>
      </c>
      <c r="G215" s="43" t="n">
        <v>0.7</v>
      </c>
      <c r="H215" s="43" t="n">
        <v>33.81</v>
      </c>
      <c r="I215" s="43" t="n">
        <v>163.66</v>
      </c>
      <c r="J215" s="60" t="n"/>
      <c r="K215" s="43" t="n">
        <v>16.1</v>
      </c>
      <c r="L215" s="43" t="n">
        <v>23.1</v>
      </c>
      <c r="M215" s="43" t="n">
        <v>60.9</v>
      </c>
      <c r="N215" s="43" t="n">
        <v>0.77</v>
      </c>
      <c r="O215" s="43" t="n">
        <v>0</v>
      </c>
      <c r="P215" s="43" t="n">
        <v>0.07</v>
      </c>
      <c r="Q215" s="43" t="n">
        <v>0</v>
      </c>
      <c r="R215" s="43" t="n">
        <v>0</v>
      </c>
      <c r="S215" s="0" t="n"/>
      <c r="T215" s="0" t="n"/>
      <c r="U215" s="0" t="n"/>
      <c r="V215" s="0" t="n"/>
      <c r="W215" s="0" t="n"/>
      <c r="X215" s="0" t="n"/>
      <c r="Y215" s="0" t="n"/>
      <c r="Z215" s="0" t="n"/>
      <c r="AA215" s="0" t="n"/>
      <c r="AB215" s="0" t="n"/>
      <c r="AC215" s="0" t="n"/>
      <c r="AD215" s="0" t="n"/>
      <c r="AE215" s="0" t="n"/>
      <c r="AF215" s="0" t="n"/>
      <c r="AG215" s="0" t="n"/>
      <c r="AH215" s="0" t="n"/>
    </row>
    <row customHeight="true" ht="18" outlineLevel="0" r="216">
      <c r="A216" s="33" t="s">
        <v>45</v>
      </c>
      <c r="B216" s="51" t="s"/>
      <c r="C216" s="52" t="s"/>
      <c r="D216" s="24" t="n">
        <v>940</v>
      </c>
      <c r="E216" s="54" t="n">
        <f aca="false" ca="false" dt2D="false" dtr="false" t="normal">SUM(E210:E215)</f>
        <v>104.29</v>
      </c>
      <c r="F216" s="54" t="n">
        <f aca="false" ca="false" dt2D="false" dtr="false" t="normal">SUM(F210:F215)</f>
        <v>35.17</v>
      </c>
      <c r="G216" s="54" t="n">
        <f aca="false" ca="false" dt2D="false" dtr="false" t="normal">SUM(G210:G215)</f>
        <v>37.815</v>
      </c>
      <c r="H216" s="24" t="n">
        <f aca="false" ca="false" dt2D="false" dtr="false" t="normal">SUM(H210:H215)</f>
        <v>153.39499999999998</v>
      </c>
      <c r="I216" s="24" t="n">
        <f aca="false" ca="false" dt2D="false" dtr="false" t="normal">SUM(I210:I215)</f>
        <v>1094.795</v>
      </c>
      <c r="J216" s="24" t="n">
        <f aca="false" ca="false" dt2D="false" dtr="false" t="normal">SUM(J210:J215)</f>
        <v>0</v>
      </c>
      <c r="K216" s="24" t="n">
        <f aca="false" ca="false" dt2D="false" dtr="false" t="normal">SUM(K210:K215)</f>
        <v>182.87499999999997</v>
      </c>
      <c r="L216" s="24" t="n">
        <f aca="false" ca="false" dt2D="false" dtr="false" t="normal">SUM(L210:L215)</f>
        <v>141.75</v>
      </c>
      <c r="M216" s="24" t="n">
        <f aca="false" ca="false" dt2D="false" dtr="false" t="normal">SUM(M210:M215)</f>
        <v>382.34999999999997</v>
      </c>
      <c r="N216" s="24" t="n">
        <f aca="false" ca="false" dt2D="false" dtr="false" t="normal">SUM(N210:N215)</f>
        <v>7.335000000000001</v>
      </c>
      <c r="O216" s="54" t="n">
        <f aca="false" ca="false" dt2D="false" dtr="false" t="normal">SUM(O210:O215)</f>
        <v>0</v>
      </c>
      <c r="P216" s="54" t="n">
        <f aca="false" ca="false" dt2D="false" dtr="false" t="normal">SUM(P210:P215)</f>
        <v>0.635</v>
      </c>
      <c r="Q216" s="54" t="n">
        <f aca="false" ca="false" dt2D="false" dtr="false" t="normal">SUM(Q210:Q215)</f>
        <v>6.7</v>
      </c>
      <c r="R216" s="24" t="n">
        <f aca="false" ca="false" dt2D="false" dtr="false" t="normal">SUM(R210:R215)</f>
        <v>61.7125</v>
      </c>
    </row>
    <row customHeight="true" ht="18" outlineLevel="0" r="217">
      <c r="A217" s="63" t="s">
        <v>54</v>
      </c>
      <c r="B217" s="64" t="s"/>
      <c r="C217" s="64" t="s"/>
      <c r="D217" s="65" t="s"/>
      <c r="E217" s="66" t="n">
        <f aca="false" ca="false" dt2D="false" dtr="false" t="normal">E206+E216</f>
        <v>292.59</v>
      </c>
      <c r="F217" s="66" t="n">
        <f aca="false" ca="false" dt2D="false" dtr="false" t="normal">F206+F216</f>
        <v>70.49000000000001</v>
      </c>
      <c r="G217" s="66" t="n">
        <f aca="false" ca="false" dt2D="false" dtr="false" t="normal">G206+G216</f>
        <v>66.005</v>
      </c>
      <c r="H217" s="66" t="n">
        <f aca="false" ca="false" dt2D="false" dtr="false" t="normal">H206+H216</f>
        <v>243.60499999999996</v>
      </c>
      <c r="I217" s="66" t="n">
        <f aca="false" ca="false" dt2D="false" dtr="false" t="normal">I206+I216</f>
        <v>1846.165</v>
      </c>
      <c r="J217" s="66" t="n">
        <f aca="false" ca="false" dt2D="false" dtr="false" t="normal">J206+J216</f>
        <v>0</v>
      </c>
      <c r="K217" s="66" t="n">
        <f aca="false" ca="false" dt2D="false" dtr="false" t="normal">K206+K216</f>
        <v>689.275</v>
      </c>
      <c r="L217" s="66" t="n">
        <f aca="false" ca="false" dt2D="false" dtr="false" t="normal">L206+L216</f>
        <v>218.59</v>
      </c>
      <c r="M217" s="66" t="n">
        <f aca="false" ca="false" dt2D="false" dtr="false" t="normal">M206+M216</f>
        <v>875.4</v>
      </c>
      <c r="N217" s="66" t="n">
        <f aca="false" ca="false" dt2D="false" dtr="false" t="normal">N206+N216</f>
        <v>11.805</v>
      </c>
      <c r="O217" s="66" t="n">
        <f aca="false" ca="false" dt2D="false" dtr="false" t="normal">O206+O216</f>
        <v>115.97</v>
      </c>
      <c r="P217" s="66" t="n">
        <f aca="false" ca="false" dt2D="false" dtr="false" t="normal">P206+P216</f>
        <v>1.0150000000000001</v>
      </c>
      <c r="Q217" s="66" t="n">
        <f aca="false" ca="false" dt2D="false" dtr="false" t="normal">Q206+Q216</f>
        <v>7.15</v>
      </c>
      <c r="R217" s="66" t="n">
        <f aca="false" ca="false" dt2D="false" dtr="false" t="normal">R206+R216</f>
        <v>63.3825</v>
      </c>
    </row>
    <row outlineLevel="0" r="218">
      <c r="A218" s="67" t="n"/>
      <c r="B218" s="67" t="n"/>
      <c r="C218" s="67" t="n"/>
      <c r="D218" s="67" t="n"/>
      <c r="E218" s="68" t="n"/>
      <c r="F218" s="68" t="n"/>
      <c r="G218" s="68" t="n"/>
      <c r="H218" s="68" t="n"/>
      <c r="I218" s="68" t="n"/>
      <c r="J218" s="71" t="n"/>
      <c r="K218" s="86" t="n"/>
      <c r="L218" s="68" t="n"/>
      <c r="M218" s="68" t="n"/>
      <c r="N218" s="86" t="n"/>
      <c r="O218" s="86" t="n"/>
      <c r="P218" s="86" t="n"/>
      <c r="Q218" s="106" t="n"/>
      <c r="R218" s="68" t="n"/>
    </row>
    <row outlineLevel="0" r="219">
      <c r="A219" s="67" t="n"/>
      <c r="B219" s="67" t="n"/>
      <c r="C219" s="67" t="n"/>
      <c r="D219" s="67" t="n"/>
      <c r="E219" s="68" t="n"/>
      <c r="F219" s="68" t="n"/>
      <c r="G219" s="68" t="n"/>
      <c r="H219" s="68" t="n"/>
      <c r="I219" s="68" t="n"/>
      <c r="J219" s="71" t="n"/>
      <c r="K219" s="86" t="n"/>
      <c r="L219" s="68" t="n"/>
      <c r="M219" s="68" t="n"/>
      <c r="N219" s="86" t="n"/>
      <c r="O219" s="86" t="n"/>
      <c r="P219" s="86" t="n"/>
      <c r="Q219" s="106" t="n"/>
      <c r="R219" s="68" t="n"/>
    </row>
    <row outlineLevel="0" r="220">
      <c r="A220" s="67" t="n"/>
      <c r="B220" s="67" t="n"/>
      <c r="C220" s="67" t="n"/>
      <c r="D220" s="67" t="n"/>
      <c r="E220" s="68" t="n"/>
      <c r="F220" s="68" t="n"/>
      <c r="G220" s="68" t="n"/>
      <c r="H220" s="68" t="n"/>
      <c r="I220" s="68" t="n"/>
      <c r="J220" s="71" t="n"/>
      <c r="K220" s="86" t="n"/>
      <c r="L220" s="68" t="n"/>
      <c r="M220" s="68" t="n"/>
      <c r="N220" s="86" t="n"/>
      <c r="O220" s="86" t="n"/>
      <c r="P220" s="86" t="n"/>
      <c r="Q220" s="106" t="n"/>
      <c r="R220" s="68" t="n"/>
    </row>
    <row ht="15" outlineLevel="0" r="221">
      <c r="A221" s="1" t="s">
        <v>0</v>
      </c>
      <c r="B221" s="1" t="s"/>
      <c r="C221" s="1" t="s"/>
      <c r="D221" s="67" t="n"/>
      <c r="E221" s="68" t="n"/>
      <c r="F221" s="68" t="n"/>
      <c r="G221" s="68" t="n"/>
      <c r="H221" s="68" t="n"/>
      <c r="I221" s="68" t="n"/>
      <c r="J221" s="71" t="n"/>
      <c r="K221" s="72" t="s">
        <v>121</v>
      </c>
      <c r="L221" s="72" t="s"/>
      <c r="M221" s="72" t="s"/>
      <c r="N221" s="72" t="s"/>
      <c r="O221" s="72" t="s"/>
      <c r="P221" s="72" t="s"/>
      <c r="Q221" s="72" t="s"/>
      <c r="R221" s="72" t="s"/>
      <c r="S221" s="72" t="s"/>
      <c r="T221" s="72" t="s"/>
    </row>
    <row outlineLevel="0" r="222">
      <c r="A222" s="113" t="s">
        <v>2</v>
      </c>
      <c r="B222" s="113" t="s"/>
      <c r="C222" s="113" t="s"/>
      <c r="D222" s="67" t="n"/>
      <c r="E222" s="68" t="n"/>
      <c r="F222" s="68" t="n"/>
      <c r="G222" s="68" t="n"/>
      <c r="H222" s="68" t="n"/>
      <c r="I222" s="68" t="n"/>
      <c r="J222" s="71" t="n"/>
      <c r="K222" s="6" t="s">
        <v>3</v>
      </c>
      <c r="L222" s="6" t="s"/>
      <c r="M222" s="6" t="s"/>
      <c r="N222" s="6" t="s"/>
      <c r="O222" s="6" t="s"/>
      <c r="P222" s="6" t="s"/>
      <c r="Q222" s="6" t="s"/>
      <c r="R222" s="6" t="s"/>
      <c r="S222" s="6" t="s"/>
      <c r="T222" s="6" t="s"/>
    </row>
    <row outlineLevel="0" r="223">
      <c r="A223" s="114" t="s">
        <v>87</v>
      </c>
      <c r="B223" s="114" t="s"/>
      <c r="C223" s="114" t="s"/>
      <c r="D223" s="67" t="n"/>
      <c r="E223" s="68" t="n"/>
      <c r="F223" s="68" t="n"/>
      <c r="G223" s="68" t="n"/>
      <c r="H223" s="68" t="n"/>
      <c r="I223" s="68" t="n"/>
      <c r="J223" s="71" t="n"/>
      <c r="K223" s="74" t="s">
        <v>88</v>
      </c>
      <c r="L223" s="74" t="s"/>
      <c r="M223" s="74" t="s"/>
      <c r="N223" s="74" t="s"/>
      <c r="O223" s="74" t="s"/>
      <c r="P223" s="74" t="s"/>
      <c r="Q223" s="74" t="s"/>
      <c r="R223" s="74" t="s"/>
    </row>
    <row outlineLevel="0" r="224">
      <c r="A224" s="11" t="s">
        <v>6</v>
      </c>
      <c r="B224" s="11" t="s"/>
      <c r="C224" s="11" t="s"/>
      <c r="D224" s="67" t="n"/>
      <c r="E224" s="68" t="n"/>
      <c r="F224" s="68" t="n"/>
      <c r="G224" s="68" t="n"/>
      <c r="H224" s="68" t="n"/>
      <c r="I224" s="68" t="n"/>
      <c r="J224" s="71" t="n"/>
      <c r="K224" s="74" t="s">
        <v>7</v>
      </c>
      <c r="L224" s="74" t="s"/>
      <c r="M224" s="74" t="s"/>
      <c r="N224" s="74" t="s"/>
      <c r="O224" s="74" t="s"/>
      <c r="P224" s="74" t="s"/>
      <c r="Q224" s="74" t="s"/>
      <c r="R224" s="74" t="s"/>
    </row>
    <row ht="18.75" outlineLevel="0" r="225">
      <c r="A225" s="14" t="s">
        <v>8</v>
      </c>
      <c r="B225" s="14" t="s"/>
      <c r="C225" s="14" t="s"/>
      <c r="D225" s="14" t="s"/>
      <c r="E225" s="14" t="s"/>
      <c r="F225" s="14" t="s"/>
      <c r="G225" s="14" t="s"/>
      <c r="H225" s="14" t="s"/>
      <c r="I225" s="14" t="s"/>
      <c r="J225" s="14" t="s"/>
      <c r="K225" s="14" t="s"/>
      <c r="L225" s="14" t="s"/>
      <c r="M225" s="14" t="s"/>
      <c r="N225" s="14" t="s"/>
      <c r="O225" s="14" t="s"/>
      <c r="P225" s="14" t="s"/>
      <c r="Q225" s="14" t="s"/>
      <c r="R225" s="14" t="s"/>
    </row>
    <row ht="15.75" outlineLevel="0" r="226">
      <c r="A226" s="15" t="s">
        <v>9</v>
      </c>
      <c r="B226" s="15" t="s"/>
      <c r="C226" s="15" t="s"/>
      <c r="D226" s="15" t="s"/>
      <c r="E226" s="15" t="s"/>
      <c r="F226" s="15" t="s"/>
      <c r="G226" s="15" t="s"/>
      <c r="H226" s="15" t="s"/>
      <c r="I226" s="15" t="s"/>
      <c r="J226" s="15" t="s"/>
      <c r="K226" s="15" t="s"/>
      <c r="L226" s="15" t="s"/>
      <c r="M226" s="15" t="s"/>
      <c r="N226" s="15" t="s"/>
      <c r="O226" s="15" t="s"/>
      <c r="P226" s="15" t="s"/>
      <c r="Q226" s="15" t="s"/>
      <c r="R226" s="15" t="s"/>
    </row>
    <row ht="15.75" outlineLevel="0" r="227">
      <c r="A227" s="16" t="s">
        <v>10</v>
      </c>
      <c r="B227" s="16" t="s"/>
      <c r="C227" s="16" t="s"/>
      <c r="D227" s="16" t="s"/>
      <c r="E227" s="16" t="s"/>
      <c r="F227" s="16" t="s"/>
      <c r="G227" s="16" t="s"/>
      <c r="H227" s="16" t="s"/>
      <c r="I227" s="16" t="s"/>
      <c r="J227" s="16" t="s"/>
      <c r="K227" s="16" t="s"/>
      <c r="L227" s="16" t="s"/>
      <c r="M227" s="16" t="s"/>
      <c r="N227" s="16" t="s"/>
      <c r="O227" s="16" t="s"/>
      <c r="P227" s="16" t="s"/>
      <c r="Q227" s="16" t="s"/>
      <c r="R227" s="16" t="s"/>
    </row>
    <row customHeight="true" ht="18" outlineLevel="0" r="228">
      <c r="A228" s="75" t="s">
        <v>122</v>
      </c>
      <c r="B228" s="76" t="s"/>
      <c r="C228" s="76" t="s"/>
      <c r="D228" s="76" t="s"/>
      <c r="E228" s="76" t="s"/>
      <c r="F228" s="76" t="s"/>
      <c r="G228" s="76" t="s"/>
      <c r="H228" s="76" t="s"/>
      <c r="I228" s="76" t="s"/>
      <c r="J228" s="76" t="s"/>
      <c r="K228" s="76" t="s"/>
      <c r="L228" s="76" t="s"/>
      <c r="M228" s="76" t="s"/>
      <c r="N228" s="76" t="s"/>
      <c r="O228" s="76" t="s"/>
      <c r="P228" s="76" t="s"/>
      <c r="Q228" s="76" t="s"/>
      <c r="R228" s="77" t="s"/>
    </row>
    <row customHeight="true" ht="18.75" outlineLevel="0" r="229">
      <c r="A229" s="20" t="s">
        <v>12</v>
      </c>
      <c r="B229" s="21" t="s"/>
      <c r="C229" s="21" t="s"/>
      <c r="D229" s="21" t="s"/>
      <c r="E229" s="21" t="s"/>
      <c r="F229" s="21" t="s"/>
      <c r="G229" s="21" t="s"/>
      <c r="H229" s="21" t="s"/>
      <c r="I229" s="21" t="s"/>
      <c r="J229" s="21" t="s"/>
      <c r="K229" s="21" t="s"/>
      <c r="L229" s="21" t="s"/>
      <c r="M229" s="21" t="s"/>
      <c r="N229" s="21" t="s"/>
      <c r="O229" s="21" t="s"/>
      <c r="P229" s="21" t="s"/>
      <c r="Q229" s="21" t="s"/>
      <c r="R229" s="22" t="s"/>
    </row>
    <row customHeight="true" ht="18" outlineLevel="0" r="230">
      <c r="A230" s="23" t="s">
        <v>13</v>
      </c>
      <c r="B230" s="24" t="s">
        <v>14</v>
      </c>
      <c r="C230" s="23" t="s">
        <v>15</v>
      </c>
      <c r="D230" s="24" t="s">
        <v>123</v>
      </c>
      <c r="E230" s="24" t="s">
        <v>17</v>
      </c>
      <c r="F230" s="23" t="s">
        <v>18</v>
      </c>
      <c r="G230" s="23" t="s">
        <v>19</v>
      </c>
      <c r="H230" s="23" t="s">
        <v>20</v>
      </c>
      <c r="I230" s="24" t="s">
        <v>21</v>
      </c>
      <c r="J230" s="26" t="n"/>
      <c r="K230" s="27" t="s">
        <v>22</v>
      </c>
      <c r="L230" s="27" t="n"/>
      <c r="M230" s="27" t="n"/>
      <c r="N230" s="27" t="n"/>
      <c r="O230" s="24" t="s">
        <v>23</v>
      </c>
      <c r="P230" s="28" t="s"/>
      <c r="Q230" s="28" t="s"/>
      <c r="R230" s="29" t="s"/>
    </row>
    <row customHeight="true" ht="15" outlineLevel="0" r="231">
      <c r="A231" s="30" t="s"/>
      <c r="B231" s="31" t="s"/>
      <c r="C231" s="30" t="s"/>
      <c r="D231" s="31" t="s"/>
      <c r="E231" s="31" t="s"/>
      <c r="F231" s="30" t="s"/>
      <c r="G231" s="30" t="s"/>
      <c r="H231" s="30" t="s"/>
      <c r="I231" s="31" t="s"/>
      <c r="J231" s="26" t="n"/>
      <c r="K231" s="24" t="s">
        <v>24</v>
      </c>
      <c r="L231" s="33" t="s">
        <v>25</v>
      </c>
      <c r="M231" s="33" t="s">
        <v>26</v>
      </c>
      <c r="N231" s="33" t="s">
        <v>27</v>
      </c>
      <c r="O231" s="33" t="s">
        <v>28</v>
      </c>
      <c r="P231" s="33" t="s">
        <v>29</v>
      </c>
      <c r="Q231" s="33" t="s">
        <v>30</v>
      </c>
      <c r="R231" s="33" t="s">
        <v>31</v>
      </c>
    </row>
    <row customHeight="true" ht="30.75" outlineLevel="0" r="232">
      <c r="A232" s="45" t="n">
        <v>173</v>
      </c>
      <c r="B232" s="41" t="s">
        <v>32</v>
      </c>
      <c r="C232" s="103" t="s">
        <v>124</v>
      </c>
      <c r="D232" s="41" t="s">
        <v>78</v>
      </c>
      <c r="E232" s="39" t="n">
        <v>34.7</v>
      </c>
      <c r="F232" s="39" t="n">
        <f aca="false" ca="false" dt2D="false" dtr="false" t="normal">6.03*250/210</f>
        <v>7.178571428571429</v>
      </c>
      <c r="G232" s="39" t="n">
        <f aca="false" ca="false" dt2D="false" dtr="false" t="normal">11.51*250/210</f>
        <v>13.702380952380953</v>
      </c>
      <c r="H232" s="39" t="n">
        <f aca="false" ca="false" dt2D="false" dtr="false" t="normal">33.31*250/210</f>
        <v>39.654761904761905</v>
      </c>
      <c r="I232" s="39" t="n">
        <f aca="false" ca="false" dt2D="false" dtr="false" t="normal">261*250/210</f>
        <v>310.7142857142857</v>
      </c>
      <c r="J232" s="47" t="n"/>
      <c r="K232" s="39" t="n">
        <f aca="false" ca="false" dt2D="false" dtr="false" t="normal">126.93*250/210</f>
        <v>151.10714285714286</v>
      </c>
      <c r="L232" s="39" t="n">
        <f aca="false" ca="false" dt2D="false" dtr="false" t="normal">47.62*250/210</f>
        <v>56.69047619047619</v>
      </c>
      <c r="M232" s="39" t="n">
        <f aca="false" ca="false" dt2D="false" dtr="false" t="normal">172.94*250/210</f>
        <v>205.88095238095238</v>
      </c>
      <c r="N232" s="39" t="n">
        <f aca="false" ca="false" dt2D="false" dtr="false" t="normal">1.08*250/210</f>
        <v>1.2857142857142858</v>
      </c>
      <c r="O232" s="39" t="n">
        <f aca="false" ca="false" dt2D="false" dtr="false" t="normal">0.04*250/210</f>
        <v>0.047619047619047616</v>
      </c>
      <c r="P232" s="39" t="n">
        <v>0.13</v>
      </c>
      <c r="Q232" s="39" t="n">
        <v>0</v>
      </c>
      <c r="R232" s="43" t="n">
        <f aca="false" ca="false" dt2D="false" dtr="false" t="normal">0.55*250/210</f>
        <v>0.6547619047619048</v>
      </c>
      <c r="S232" s="0" t="n"/>
      <c r="T232" s="0" t="n"/>
      <c r="U232" s="0" t="n"/>
      <c r="V232" s="0" t="n"/>
      <c r="W232" s="0" t="n"/>
      <c r="X232" s="0" t="n"/>
      <c r="Y232" s="0" t="n"/>
      <c r="Z232" s="0" t="n"/>
      <c r="AA232" s="0" t="n"/>
      <c r="AB232" s="0" t="n"/>
      <c r="AC232" s="0" t="n"/>
      <c r="AD232" s="0" t="n"/>
      <c r="AE232" s="0" t="n"/>
      <c r="AF232" s="0" t="n"/>
      <c r="AG232" s="0" t="n"/>
      <c r="AH232" s="0" t="n"/>
    </row>
    <row customHeight="true" ht="18" outlineLevel="0" r="233">
      <c r="A233" s="45" t="n"/>
      <c r="B233" s="101" t="s">
        <v>35</v>
      </c>
      <c r="C233" s="102" t="s">
        <v>80</v>
      </c>
      <c r="D233" s="41" t="n">
        <v>70</v>
      </c>
      <c r="E233" s="43" t="n">
        <v>6.72</v>
      </c>
      <c r="F233" s="43" t="n">
        <v>3.16</v>
      </c>
      <c r="G233" s="43" t="n">
        <v>0.4</v>
      </c>
      <c r="H233" s="43" t="n">
        <v>19.32</v>
      </c>
      <c r="I233" s="43" t="n">
        <v>93.52</v>
      </c>
      <c r="J233" s="60" t="n"/>
      <c r="K233" s="43" t="n">
        <v>9.2</v>
      </c>
      <c r="L233" s="43" t="n">
        <v>13.2</v>
      </c>
      <c r="M233" s="43" t="n">
        <v>34.8</v>
      </c>
      <c r="N233" s="43" t="n">
        <v>0.44</v>
      </c>
      <c r="O233" s="43" t="n">
        <v>0</v>
      </c>
      <c r="P233" s="43" t="n">
        <v>0.04</v>
      </c>
      <c r="Q233" s="43" t="n">
        <v>0.09</v>
      </c>
      <c r="R233" s="43" t="n">
        <v>0.1</v>
      </c>
    </row>
    <row customHeight="true" ht="18" outlineLevel="0" r="234">
      <c r="A234" s="45" t="n">
        <v>15</v>
      </c>
      <c r="B234" s="41" t="s">
        <v>37</v>
      </c>
      <c r="C234" s="42" t="s">
        <v>38</v>
      </c>
      <c r="D234" s="41" t="n">
        <v>20</v>
      </c>
      <c r="E234" s="43" t="n">
        <v>21.76</v>
      </c>
      <c r="F234" s="39" t="n">
        <v>4.64</v>
      </c>
      <c r="G234" s="39" t="n">
        <v>5.9</v>
      </c>
      <c r="H234" s="46" t="n">
        <v>0</v>
      </c>
      <c r="I234" s="39" t="n">
        <v>71.66</v>
      </c>
      <c r="J234" s="47" t="n"/>
      <c r="K234" s="39" t="n">
        <v>176</v>
      </c>
      <c r="L234" s="39" t="n">
        <v>7</v>
      </c>
      <c r="M234" s="39" t="n">
        <v>100</v>
      </c>
      <c r="N234" s="39" t="n">
        <v>0.2</v>
      </c>
      <c r="O234" s="39" t="n">
        <v>52</v>
      </c>
      <c r="P234" s="46" t="n">
        <v>0</v>
      </c>
      <c r="Q234" s="46" t="n">
        <v>0</v>
      </c>
      <c r="R234" s="46" t="n">
        <v>0</v>
      </c>
      <c r="S234" s="0" t="n"/>
      <c r="T234" s="0" t="n"/>
      <c r="U234" s="0" t="n"/>
      <c r="V234" s="0" t="n"/>
      <c r="W234" s="0" t="n"/>
      <c r="X234" s="0" t="n"/>
      <c r="Y234" s="0" t="n"/>
      <c r="Z234" s="0" t="n"/>
      <c r="AA234" s="0" t="n"/>
      <c r="AB234" s="0" t="n"/>
      <c r="AC234" s="0" t="n"/>
      <c r="AD234" s="0" t="n"/>
      <c r="AE234" s="0" t="n"/>
      <c r="AF234" s="0" t="n"/>
      <c r="AG234" s="0" t="n"/>
      <c r="AH234" s="0" t="n"/>
      <c r="AI234" s="0" t="n"/>
    </row>
    <row customHeight="true" ht="18" outlineLevel="0" r="235">
      <c r="A235" s="41" t="n">
        <v>376</v>
      </c>
      <c r="B235" s="41" t="s">
        <v>39</v>
      </c>
      <c r="C235" s="42" t="s">
        <v>63</v>
      </c>
      <c r="D235" s="41" t="n">
        <v>200</v>
      </c>
      <c r="E235" s="43" t="n">
        <v>1.89</v>
      </c>
      <c r="F235" s="43" t="n">
        <v>0.1</v>
      </c>
      <c r="G235" s="41" t="n">
        <v>0</v>
      </c>
      <c r="H235" s="43" t="n">
        <v>15</v>
      </c>
      <c r="I235" s="43" t="n">
        <v>60</v>
      </c>
      <c r="J235" s="42" t="n"/>
      <c r="K235" s="43" t="n">
        <v>5</v>
      </c>
      <c r="L235" s="44" t="n">
        <v>0</v>
      </c>
      <c r="M235" s="44" t="n">
        <v>0</v>
      </c>
      <c r="N235" s="43" t="n">
        <v>2</v>
      </c>
      <c r="O235" s="44" t="n">
        <v>0</v>
      </c>
      <c r="P235" s="44" t="n">
        <v>0</v>
      </c>
      <c r="Q235" s="43" t="n">
        <v>0</v>
      </c>
      <c r="R235" s="44" t="n">
        <v>0</v>
      </c>
    </row>
    <row customHeight="true" ht="18" outlineLevel="0" r="236">
      <c r="A236" s="41" t="n">
        <v>386</v>
      </c>
      <c r="B236" s="118" t="s">
        <v>41</v>
      </c>
      <c r="C236" s="42" t="s">
        <v>64</v>
      </c>
      <c r="D236" s="41" t="n">
        <v>100</v>
      </c>
      <c r="E236" s="43" t="n">
        <v>15.45</v>
      </c>
      <c r="F236" s="43" t="n">
        <v>2.7</v>
      </c>
      <c r="G236" s="43" t="n">
        <v>2.5</v>
      </c>
      <c r="H236" s="43" t="n">
        <v>10.8</v>
      </c>
      <c r="I236" s="43" t="n">
        <v>79</v>
      </c>
      <c r="J236" s="60" t="n"/>
      <c r="K236" s="43" t="n">
        <v>121</v>
      </c>
      <c r="L236" s="43" t="n">
        <v>15</v>
      </c>
      <c r="M236" s="43" t="n">
        <v>94</v>
      </c>
      <c r="N236" s="43" t="n">
        <v>0.1</v>
      </c>
      <c r="O236" s="43" t="n">
        <v>20</v>
      </c>
      <c r="P236" s="43" t="n">
        <v>0.045</v>
      </c>
      <c r="Q236" s="43" t="n">
        <v>0.1</v>
      </c>
      <c r="R236" s="43" t="n">
        <v>1.35</v>
      </c>
      <c r="S236" s="40" t="n"/>
      <c r="T236" s="0" t="n"/>
      <c r="U236" s="0" t="n"/>
      <c r="V236" s="0" t="n"/>
      <c r="W236" s="0" t="n"/>
      <c r="X236" s="0" t="n"/>
      <c r="Y236" s="0" t="n"/>
      <c r="Z236" s="0" t="n"/>
      <c r="AA236" s="0" t="n"/>
      <c r="AB236" s="0" t="n"/>
      <c r="AC236" s="0" t="n"/>
      <c r="AD236" s="0" t="n"/>
      <c r="AE236" s="0" t="n"/>
      <c r="AF236" s="0" t="n"/>
      <c r="AG236" s="0" t="n"/>
      <c r="AH236" s="0" t="n"/>
      <c r="AI236" s="0" t="n"/>
    </row>
    <row customHeight="true" ht="18" outlineLevel="0" r="237">
      <c r="A237" s="33" t="s">
        <v>45</v>
      </c>
      <c r="B237" s="51" t="s"/>
      <c r="C237" s="52" t="s"/>
      <c r="D237" s="33" t="n">
        <v>650</v>
      </c>
      <c r="E237" s="66" t="n">
        <f aca="false" ca="false" dt2D="false" dtr="false" t="normal">SUM(E232:E236)</f>
        <v>80.52000000000001</v>
      </c>
      <c r="F237" s="66" t="n">
        <f aca="false" ca="false" dt2D="false" dtr="false" t="normal">SUM(F232:F235)</f>
        <v>15.078571428571427</v>
      </c>
      <c r="G237" s="66" t="n">
        <f aca="false" ca="false" dt2D="false" dtr="false" t="normal">SUM(G232:G235)</f>
        <v>20.002380952380953</v>
      </c>
      <c r="H237" s="66" t="n">
        <f aca="false" ca="false" dt2D="false" dtr="false" t="normal">SUM(H232:H235)</f>
        <v>73.9747619047619</v>
      </c>
      <c r="I237" s="66" t="n">
        <f aca="false" ca="false" dt2D="false" dtr="false" t="normal">SUM(I232:I235)</f>
        <v>535.8942857142857</v>
      </c>
      <c r="J237" s="66" t="n">
        <f aca="false" ca="false" dt2D="false" dtr="false" t="normal">SUM(J232:J235)</f>
        <v>0</v>
      </c>
      <c r="K237" s="66" t="n">
        <f aca="false" ca="false" dt2D="false" dtr="false" t="normal">SUM(K232:K235)</f>
        <v>341.3071428571428</v>
      </c>
      <c r="L237" s="66" t="n">
        <f aca="false" ca="false" dt2D="false" dtr="false" t="normal">SUM(L232:L235)</f>
        <v>76.89047619047619</v>
      </c>
      <c r="M237" s="66" t="n">
        <f aca="false" ca="false" dt2D="false" dtr="false" t="normal">SUM(M232:M235)</f>
        <v>340.68095238095236</v>
      </c>
      <c r="N237" s="66" t="n">
        <f aca="false" ca="false" dt2D="false" dtr="false" t="normal">SUM(N232:N235)</f>
        <v>3.9257142857142857</v>
      </c>
      <c r="O237" s="66" t="n">
        <f aca="false" ca="false" dt2D="false" dtr="false" t="normal">SUM(O232:O235)</f>
        <v>52.04761904761905</v>
      </c>
      <c r="P237" s="66" t="n">
        <f aca="false" ca="false" dt2D="false" dtr="false" t="normal">SUM(P232:P235)</f>
        <v>0.17</v>
      </c>
      <c r="Q237" s="66" t="n">
        <f aca="false" ca="false" dt2D="false" dtr="false" t="normal">SUM(Q232:Q235)</f>
        <v>0.09</v>
      </c>
      <c r="R237" s="66" t="n">
        <f aca="false" ca="false" dt2D="false" dtr="false" t="normal">SUM(R232:R235)</f>
        <v>0.7547619047619047</v>
      </c>
    </row>
    <row customHeight="true" ht="18" outlineLevel="0" r="238">
      <c r="A238" s="20" t="s">
        <v>46</v>
      </c>
      <c r="B238" s="21" t="s"/>
      <c r="C238" s="21" t="s"/>
      <c r="D238" s="21" t="s"/>
      <c r="E238" s="21" t="s"/>
      <c r="F238" s="21" t="s"/>
      <c r="G238" s="21" t="s"/>
      <c r="H238" s="21" t="s"/>
      <c r="I238" s="21" t="s"/>
      <c r="J238" s="21" t="s"/>
      <c r="K238" s="21" t="s"/>
      <c r="L238" s="21" t="s"/>
      <c r="M238" s="21" t="s"/>
      <c r="N238" s="21" t="s"/>
      <c r="O238" s="21" t="s"/>
      <c r="P238" s="21" t="s"/>
      <c r="Q238" s="21" t="s"/>
      <c r="R238" s="22" t="s"/>
    </row>
    <row customHeight="true" ht="18" outlineLevel="0" r="239">
      <c r="A239" s="23" t="s">
        <v>13</v>
      </c>
      <c r="B239" s="24" t="s">
        <v>14</v>
      </c>
      <c r="C239" s="23" t="s">
        <v>15</v>
      </c>
      <c r="D239" s="24" t="s">
        <v>123</v>
      </c>
      <c r="E239" s="24" t="s">
        <v>17</v>
      </c>
      <c r="F239" s="23" t="s">
        <v>18</v>
      </c>
      <c r="G239" s="23" t="s">
        <v>19</v>
      </c>
      <c r="H239" s="23" t="s">
        <v>20</v>
      </c>
      <c r="I239" s="24" t="s">
        <v>21</v>
      </c>
      <c r="J239" s="26" t="n"/>
      <c r="K239" s="27" t="s">
        <v>22</v>
      </c>
      <c r="L239" s="27" t="n"/>
      <c r="M239" s="27" t="n"/>
      <c r="N239" s="27" t="n"/>
      <c r="O239" s="24" t="s">
        <v>23</v>
      </c>
      <c r="P239" s="28" t="s"/>
      <c r="Q239" s="28" t="s"/>
      <c r="R239" s="29" t="s"/>
    </row>
    <row customHeight="true" ht="15" outlineLevel="0" r="240">
      <c r="A240" s="30" t="s"/>
      <c r="B240" s="31" t="s"/>
      <c r="C240" s="30" t="s"/>
      <c r="D240" s="31" t="s"/>
      <c r="E240" s="31" t="s"/>
      <c r="F240" s="30" t="s"/>
      <c r="G240" s="30" t="s"/>
      <c r="H240" s="30" t="s"/>
      <c r="I240" s="31" t="s"/>
      <c r="J240" s="26" t="n"/>
      <c r="K240" s="24" t="s">
        <v>24</v>
      </c>
      <c r="L240" s="33" t="s">
        <v>25</v>
      </c>
      <c r="M240" s="33" t="s">
        <v>26</v>
      </c>
      <c r="N240" s="33" t="s">
        <v>27</v>
      </c>
      <c r="O240" s="33" t="s">
        <v>28</v>
      </c>
      <c r="P240" s="33" t="s">
        <v>29</v>
      </c>
      <c r="Q240" s="33" t="s">
        <v>30</v>
      </c>
      <c r="R240" s="33" t="s">
        <v>31</v>
      </c>
    </row>
    <row customHeight="true" ht="18" outlineLevel="0" r="241">
      <c r="A241" s="45" t="n">
        <v>52</v>
      </c>
      <c r="B241" s="41" t="s">
        <v>32</v>
      </c>
      <c r="C241" s="57" t="s">
        <v>47</v>
      </c>
      <c r="D241" s="41" t="n">
        <v>100</v>
      </c>
      <c r="E241" s="43" t="n">
        <v>9.76</v>
      </c>
      <c r="F241" s="58" t="n">
        <v>1.7</v>
      </c>
      <c r="G241" s="58" t="n">
        <v>6</v>
      </c>
      <c r="H241" s="58" t="n">
        <v>11</v>
      </c>
      <c r="I241" s="43" t="n">
        <v>104</v>
      </c>
      <c r="J241" s="43" t="n"/>
      <c r="K241" s="43" t="n">
        <v>35.2</v>
      </c>
      <c r="L241" s="43" t="n">
        <v>20.8</v>
      </c>
      <c r="M241" s="43" t="n">
        <v>41</v>
      </c>
      <c r="N241" s="43" t="n">
        <v>1.3</v>
      </c>
      <c r="O241" s="43" t="n">
        <v>0</v>
      </c>
      <c r="P241" s="43" t="n">
        <v>0</v>
      </c>
      <c r="Q241" s="43" t="n">
        <v>0.2</v>
      </c>
      <c r="R241" s="43" t="n">
        <v>9.5</v>
      </c>
      <c r="S241" s="0" t="n"/>
      <c r="T241" s="0" t="n"/>
      <c r="U241" s="0" t="n"/>
      <c r="V241" s="0" t="n"/>
      <c r="W241" s="0" t="n"/>
      <c r="X241" s="0" t="n"/>
      <c r="Y241" s="0" t="n"/>
      <c r="Z241" s="0" t="n"/>
      <c r="AA241" s="0" t="n"/>
      <c r="AB241" s="0" t="n"/>
      <c r="AC241" s="0" t="n"/>
      <c r="AD241" s="0" t="n"/>
      <c r="AE241" s="0" t="n"/>
      <c r="AF241" s="0" t="n"/>
      <c r="AG241" s="0" t="n"/>
      <c r="AH241" s="0" t="n"/>
      <c r="AI241" s="0" t="n"/>
      <c r="AJ241" s="0" t="n"/>
      <c r="AK241" s="0" t="n"/>
      <c r="AL241" s="0" t="n"/>
      <c r="AM241" s="0" t="n"/>
      <c r="AN241" s="0" t="n"/>
      <c r="AO241" s="0" t="n"/>
      <c r="AP241" s="0" t="n"/>
      <c r="AQ241" s="0" t="n"/>
      <c r="AR241" s="0" t="n"/>
      <c r="AS241" s="0" t="n"/>
      <c r="AT241" s="0" t="n"/>
      <c r="AU241" s="0" t="n"/>
      <c r="AV241" s="0" t="n"/>
      <c r="AW241" s="0" t="n"/>
    </row>
    <row customHeight="true" ht="21.75" outlineLevel="0" r="242">
      <c r="A242" s="41" t="n">
        <v>88</v>
      </c>
      <c r="B242" s="41" t="s">
        <v>35</v>
      </c>
      <c r="C242" s="59" t="s">
        <v>91</v>
      </c>
      <c r="D242" s="34" t="n">
        <v>250</v>
      </c>
      <c r="E242" s="41" t="n">
        <v>12.77</v>
      </c>
      <c r="F242" s="43" t="n">
        <v>1.6</v>
      </c>
      <c r="G242" s="43" t="n">
        <v>4.9</v>
      </c>
      <c r="H242" s="43" t="n">
        <v>11.5</v>
      </c>
      <c r="I242" s="43" t="n">
        <v>96.8</v>
      </c>
      <c r="J242" s="82" t="n"/>
      <c r="K242" s="43" t="n">
        <v>75.2</v>
      </c>
      <c r="L242" s="43" t="n">
        <v>14.7</v>
      </c>
      <c r="M242" s="43" t="n">
        <v>34.2</v>
      </c>
      <c r="N242" s="43" t="n">
        <v>1.025</v>
      </c>
      <c r="O242" s="43" t="n">
        <v>1</v>
      </c>
      <c r="P242" s="43" t="n">
        <v>5.5</v>
      </c>
      <c r="Q242" s="43" t="n">
        <v>0.6</v>
      </c>
      <c r="R242" s="43" t="n">
        <v>9.5</v>
      </c>
      <c r="S242" s="0" t="n"/>
      <c r="T242" s="0" t="n"/>
      <c r="U242" s="0" t="n"/>
      <c r="V242" s="0" t="n"/>
      <c r="W242" s="0" t="n"/>
      <c r="X242" s="0" t="n"/>
      <c r="Y242" s="0" t="n"/>
      <c r="Z242" s="0" t="n"/>
      <c r="AA242" s="0" t="n"/>
      <c r="AB242" s="0" t="n"/>
      <c r="AC242" s="0" t="n"/>
      <c r="AD242" s="0" t="n"/>
      <c r="AE242" s="0" t="n"/>
      <c r="AF242" s="0" t="n"/>
      <c r="AG242" s="0" t="n"/>
      <c r="AH242" s="0" t="n"/>
    </row>
    <row customHeight="true" ht="18" outlineLevel="0" r="243">
      <c r="A243" s="41" t="n">
        <v>268</v>
      </c>
      <c r="B243" s="41" t="s">
        <v>37</v>
      </c>
      <c r="C243" s="59" t="s">
        <v>125</v>
      </c>
      <c r="D243" s="34" t="n">
        <v>100</v>
      </c>
      <c r="E243" s="43" t="n">
        <v>56.07</v>
      </c>
      <c r="F243" s="43" t="n">
        <v>14.8</v>
      </c>
      <c r="G243" s="43" t="n">
        <v>19.4</v>
      </c>
      <c r="H243" s="43" t="n">
        <v>22.2</v>
      </c>
      <c r="I243" s="43" t="n">
        <v>322</v>
      </c>
      <c r="J243" s="60" t="n"/>
      <c r="K243" s="43" t="n">
        <v>43.7</v>
      </c>
      <c r="L243" s="43" t="n">
        <v>32.1</v>
      </c>
      <c r="M243" s="43" t="n">
        <v>166.4</v>
      </c>
      <c r="N243" s="43" t="n">
        <v>1</v>
      </c>
      <c r="O243" s="43" t="n">
        <v>28.7</v>
      </c>
      <c r="P243" s="43" t="n">
        <v>0.1</v>
      </c>
      <c r="Q243" s="43" t="n">
        <v>0</v>
      </c>
      <c r="R243" s="43" t="n">
        <v>0.1</v>
      </c>
      <c r="S243" s="0" t="n"/>
      <c r="T243" s="0" t="n"/>
      <c r="U243" s="0" t="n"/>
      <c r="V243" s="0" t="n"/>
      <c r="W243" s="0" t="n"/>
      <c r="X243" s="0" t="n"/>
      <c r="Y243" s="0" t="n"/>
      <c r="Z243" s="0" t="n"/>
      <c r="AA243" s="0" t="n"/>
      <c r="AB243" s="0" t="n"/>
      <c r="AC243" s="0" t="n"/>
      <c r="AD243" s="0" t="n"/>
      <c r="AE243" s="0" t="n"/>
      <c r="AF243" s="0" t="n"/>
      <c r="AG243" s="0" t="n"/>
      <c r="AH243" s="0" t="n"/>
    </row>
    <row customHeight="true" ht="18" outlineLevel="0" r="244">
      <c r="A244" s="41" t="n">
        <v>143</v>
      </c>
      <c r="B244" s="34" t="s">
        <v>39</v>
      </c>
      <c r="C244" s="83" t="s">
        <v>126</v>
      </c>
      <c r="D244" s="34" t="n">
        <v>180</v>
      </c>
      <c r="E244" s="39" t="n">
        <v>29.5</v>
      </c>
      <c r="F244" s="39" t="n">
        <v>2.52</v>
      </c>
      <c r="G244" s="39" t="n">
        <v>14.52</v>
      </c>
      <c r="H244" s="43" t="n">
        <v>18.6</v>
      </c>
      <c r="I244" s="43" t="n">
        <v>214.32</v>
      </c>
      <c r="J244" s="60" t="n"/>
      <c r="K244" s="43" t="n">
        <v>28.68</v>
      </c>
      <c r="L244" s="43" t="n">
        <v>33.36</v>
      </c>
      <c r="M244" s="43" t="n">
        <v>74.16</v>
      </c>
      <c r="N244" s="43" t="n">
        <v>1.176</v>
      </c>
      <c r="O244" s="43" t="n">
        <v>37.2</v>
      </c>
      <c r="P244" s="43" t="n">
        <v>0.084</v>
      </c>
      <c r="Q244" s="43" t="n">
        <v>0</v>
      </c>
      <c r="R244" s="43" t="n">
        <v>10.404</v>
      </c>
      <c r="S244" s="0" t="n"/>
      <c r="T244" s="0" t="n"/>
      <c r="U244" s="0" t="n"/>
      <c r="V244" s="0" t="n"/>
      <c r="W244" s="0" t="n"/>
      <c r="X244" s="0" t="n"/>
      <c r="Y244" s="0" t="n"/>
      <c r="Z244" s="0" t="n"/>
      <c r="AA244" s="0" t="n"/>
      <c r="AB244" s="0" t="n"/>
      <c r="AC244" s="0" t="n"/>
      <c r="AD244" s="0" t="n"/>
      <c r="AE244" s="0" t="n"/>
      <c r="AF244" s="0" t="n"/>
      <c r="AG244" s="0" t="n"/>
      <c r="AH244" s="0" t="n"/>
    </row>
    <row customHeight="true" ht="18" outlineLevel="0" r="245">
      <c r="A245" s="41" t="n">
        <v>1041</v>
      </c>
      <c r="B245" s="41" t="s">
        <v>41</v>
      </c>
      <c r="C245" s="59" t="s">
        <v>95</v>
      </c>
      <c r="D245" s="41" t="n">
        <v>200</v>
      </c>
      <c r="E245" s="43" t="n">
        <v>8.14</v>
      </c>
      <c r="F245" s="43" t="n">
        <v>0.1</v>
      </c>
      <c r="G245" s="44" t="n">
        <v>0</v>
      </c>
      <c r="H245" s="43" t="n">
        <v>27.1</v>
      </c>
      <c r="I245" s="43" t="n">
        <v>108.6</v>
      </c>
      <c r="J245" s="82" t="n"/>
      <c r="K245" s="43" t="n">
        <v>23.52</v>
      </c>
      <c r="L245" s="43" t="n">
        <v>0</v>
      </c>
      <c r="M245" s="104" t="n">
        <v>0</v>
      </c>
      <c r="N245" s="43" t="n">
        <v>0.24</v>
      </c>
      <c r="O245" s="105" t="n">
        <v>0</v>
      </c>
      <c r="P245" s="104" t="n">
        <v>0.03</v>
      </c>
      <c r="Q245" s="104" t="n">
        <v>0</v>
      </c>
      <c r="R245" s="104" t="n">
        <v>12.9</v>
      </c>
      <c r="S245" s="55" t="n"/>
    </row>
    <row customHeight="true" ht="18" outlineLevel="0" r="246">
      <c r="A246" s="41" t="n"/>
      <c r="B246" s="41" t="s">
        <v>43</v>
      </c>
      <c r="C246" s="59" t="s">
        <v>52</v>
      </c>
      <c r="D246" s="34" t="n">
        <v>40</v>
      </c>
      <c r="E246" s="43" t="n">
        <v>3.2</v>
      </c>
      <c r="F246" s="43" t="n">
        <v>1.68</v>
      </c>
      <c r="G246" s="43" t="n">
        <v>0.33</v>
      </c>
      <c r="H246" s="43" t="n">
        <v>14.82</v>
      </c>
      <c r="I246" s="43" t="n">
        <v>68.97</v>
      </c>
      <c r="J246" s="60" t="n"/>
      <c r="K246" s="43" t="n">
        <v>6.9</v>
      </c>
      <c r="L246" s="43" t="n">
        <v>7.5</v>
      </c>
      <c r="M246" s="43" t="n">
        <v>31.8</v>
      </c>
      <c r="N246" s="43" t="n">
        <v>0.93</v>
      </c>
      <c r="O246" s="43" t="n">
        <v>0</v>
      </c>
      <c r="P246" s="43" t="n">
        <v>0.03</v>
      </c>
      <c r="Q246" s="43" t="n">
        <v>0</v>
      </c>
      <c r="R246" s="43" t="n">
        <v>0</v>
      </c>
      <c r="S246" s="0" t="n"/>
      <c r="T246" s="0" t="n"/>
      <c r="U246" s="0" t="n"/>
      <c r="V246" s="0" t="n"/>
      <c r="W246" s="0" t="n"/>
      <c r="X246" s="0" t="n"/>
      <c r="Y246" s="0" t="n"/>
      <c r="Z246" s="0" t="n"/>
      <c r="AA246" s="0" t="n"/>
      <c r="AB246" s="0" t="n"/>
      <c r="AC246" s="0" t="n"/>
      <c r="AD246" s="0" t="n"/>
      <c r="AE246" s="0" t="n"/>
      <c r="AF246" s="0" t="n"/>
      <c r="AG246" s="0" t="n"/>
      <c r="AH246" s="0" t="n"/>
      <c r="AI246" s="0" t="n"/>
    </row>
    <row customHeight="true" ht="18" outlineLevel="0" r="247">
      <c r="A247" s="41" t="n"/>
      <c r="B247" s="41" t="s">
        <v>72</v>
      </c>
      <c r="C247" s="42" t="s">
        <v>53</v>
      </c>
      <c r="D247" s="34" t="n">
        <v>70</v>
      </c>
      <c r="E247" s="39" t="n">
        <v>6.72</v>
      </c>
      <c r="F247" s="43" t="n">
        <v>2.37</v>
      </c>
      <c r="G247" s="43" t="n">
        <v>0.3</v>
      </c>
      <c r="H247" s="43" t="n">
        <v>14.49</v>
      </c>
      <c r="I247" s="43" t="n">
        <v>70.14</v>
      </c>
      <c r="J247" s="60" t="n"/>
      <c r="K247" s="43" t="n">
        <v>6.9</v>
      </c>
      <c r="L247" s="43" t="n">
        <v>9.9</v>
      </c>
      <c r="M247" s="43" t="n">
        <v>26.1</v>
      </c>
      <c r="N247" s="43" t="n">
        <v>0.33</v>
      </c>
      <c r="O247" s="43" t="n">
        <v>0</v>
      </c>
      <c r="P247" s="43" t="n">
        <v>0.03</v>
      </c>
      <c r="Q247" s="43" t="n">
        <v>0</v>
      </c>
      <c r="R247" s="43" t="n">
        <v>0</v>
      </c>
      <c r="S247" s="0" t="n"/>
      <c r="T247" s="0" t="n"/>
      <c r="U247" s="0" t="n"/>
      <c r="V247" s="0" t="n"/>
      <c r="W247" s="0" t="n"/>
      <c r="X247" s="0" t="n"/>
      <c r="Y247" s="0" t="n"/>
      <c r="Z247" s="0" t="n"/>
      <c r="AA247" s="0" t="n"/>
      <c r="AB247" s="0" t="n"/>
      <c r="AC247" s="0" t="n"/>
      <c r="AD247" s="0" t="n"/>
      <c r="AE247" s="0" t="n"/>
      <c r="AF247" s="0" t="n"/>
      <c r="AG247" s="0" t="n"/>
      <c r="AH247" s="0" t="n"/>
      <c r="AI247" s="0" t="n"/>
    </row>
    <row customHeight="true" ht="18" outlineLevel="0" r="248">
      <c r="A248" s="33" t="s">
        <v>45</v>
      </c>
      <c r="B248" s="51" t="s"/>
      <c r="C248" s="52" t="s"/>
      <c r="D248" s="33" t="n">
        <v>940</v>
      </c>
      <c r="E248" s="33" t="n">
        <f aca="false" ca="false" dt2D="false" dtr="false" t="normal">SUM(E241:E247)</f>
        <v>126.16</v>
      </c>
      <c r="F248" s="33" t="n">
        <f aca="false" ca="false" dt2D="false" dtr="false" t="normal">SUM(F241:F247)</f>
        <v>24.770000000000003</v>
      </c>
      <c r="G248" s="33" t="n">
        <f aca="false" ca="false" dt2D="false" dtr="false" t="normal">SUM(G241:G247)</f>
        <v>45.44999999999999</v>
      </c>
      <c r="H248" s="33" t="n">
        <f aca="false" ca="false" dt2D="false" dtr="false" t="normal">SUM(H241:H247)</f>
        <v>119.71</v>
      </c>
      <c r="I248" s="33" t="n">
        <f aca="false" ca="false" dt2D="false" dtr="false" t="normal">SUM(I241:I247)</f>
        <v>984.8299999999999</v>
      </c>
      <c r="J248" s="33" t="n">
        <f aca="false" ca="false" dt2D="false" dtr="false" t="normal">SUM(J241:J247)</f>
        <v>0</v>
      </c>
      <c r="K248" s="66" t="n">
        <f aca="false" ca="false" dt2D="false" dtr="false" t="normal">SUM(K241:K247)</f>
        <v>220.10000000000005</v>
      </c>
      <c r="L248" s="66" t="n">
        <f aca="false" ca="false" dt2D="false" dtr="false" t="normal">SUM(L241:L247)</f>
        <v>118.36</v>
      </c>
      <c r="M248" s="66" t="n">
        <f aca="false" ca="false" dt2D="false" dtr="false" t="normal">SUM(M241:M247)</f>
        <v>373.66</v>
      </c>
      <c r="N248" s="66" t="n">
        <f aca="false" ca="false" dt2D="false" dtr="false" t="normal">SUM(N241:N247)</f>
        <v>6.001</v>
      </c>
      <c r="O248" s="66" t="n">
        <f aca="false" ca="false" dt2D="false" dtr="false" t="normal">SUM(O241:O247)</f>
        <v>66.9</v>
      </c>
      <c r="P248" s="66" t="n">
        <f aca="false" ca="false" dt2D="false" dtr="false" t="normal">SUM(P241:P247)</f>
        <v>5.774</v>
      </c>
      <c r="Q248" s="66" t="n">
        <f aca="false" ca="false" dt2D="false" dtr="false" t="normal">SUM(Q241:Q247)</f>
        <v>0.8</v>
      </c>
      <c r="R248" s="66" t="n">
        <f aca="false" ca="false" dt2D="false" dtr="false" t="normal">SUM(R241:R247)</f>
        <v>42.404</v>
      </c>
    </row>
    <row customHeight="true" ht="18" outlineLevel="0" r="249">
      <c r="A249" s="63" t="s">
        <v>54</v>
      </c>
      <c r="B249" s="64" t="s"/>
      <c r="C249" s="64" t="s"/>
      <c r="D249" s="65" t="s"/>
      <c r="E249" s="66" t="n">
        <f aca="false" ca="false" dt2D="false" dtr="false" t="normal">E237+E248</f>
        <v>206.68</v>
      </c>
      <c r="F249" s="66" t="n">
        <f aca="false" ca="false" dt2D="false" dtr="false" t="normal">F237+F248</f>
        <v>39.84857142857143</v>
      </c>
      <c r="G249" s="66" t="n">
        <f aca="false" ca="false" dt2D="false" dtr="false" t="normal">G237+G248</f>
        <v>65.45238095238093</v>
      </c>
      <c r="H249" s="66" t="n">
        <f aca="false" ca="false" dt2D="false" dtr="false" t="normal">H237+H248</f>
        <v>193.6847619047619</v>
      </c>
      <c r="I249" s="66" t="n">
        <f aca="false" ca="false" dt2D="false" dtr="false" t="normal">I237+I248</f>
        <v>1520.7242857142855</v>
      </c>
      <c r="J249" s="60" t="n"/>
      <c r="K249" s="66" t="n">
        <f aca="false" ca="false" dt2D="false" dtr="false" t="normal">K237+K248</f>
        <v>561.4071428571428</v>
      </c>
      <c r="L249" s="66" t="n">
        <f aca="false" ca="false" dt2D="false" dtr="false" t="normal">L237+L248</f>
        <v>195.2504761904762</v>
      </c>
      <c r="M249" s="66" t="n">
        <f aca="false" ca="false" dt2D="false" dtr="false" t="normal">M237+M248</f>
        <v>714.3409523809523</v>
      </c>
      <c r="N249" s="66" t="n">
        <f aca="false" ca="false" dt2D="false" dtr="false" t="normal">N237+N248</f>
        <v>9.926714285714286</v>
      </c>
      <c r="O249" s="66" t="n">
        <f aca="false" ca="false" dt2D="false" dtr="false" t="normal">O237+O248</f>
        <v>118.94761904761906</v>
      </c>
      <c r="P249" s="66" t="n">
        <f aca="false" ca="false" dt2D="false" dtr="false" t="normal">P237+P248</f>
        <v>5.944</v>
      </c>
      <c r="Q249" s="66" t="n">
        <f aca="false" ca="false" dt2D="false" dtr="false" t="normal">Q237+Q248</f>
        <v>0.89</v>
      </c>
      <c r="R249" s="66" t="n">
        <f aca="false" ca="false" dt2D="false" dtr="false" t="normal">R237+R248</f>
        <v>43.15876190476191</v>
      </c>
    </row>
    <row outlineLevel="0" r="250">
      <c r="A250" s="119" t="n"/>
      <c r="B250" s="119" t="n"/>
      <c r="C250" s="119" t="n"/>
      <c r="D250" s="119" t="n"/>
      <c r="E250" s="120" t="n"/>
      <c r="F250" s="120" t="n"/>
      <c r="G250" s="120" t="n"/>
      <c r="H250" s="120" t="n"/>
      <c r="I250" s="120" t="n"/>
      <c r="K250" s="120" t="n"/>
      <c r="L250" s="121" t="n"/>
      <c r="M250" s="120" t="n"/>
      <c r="N250" s="120" t="n"/>
      <c r="O250" s="120" t="n"/>
      <c r="P250" s="121" t="n"/>
      <c r="Q250" s="121" t="n"/>
      <c r="R250" s="120" t="n"/>
    </row>
    <row outlineLevel="0" r="251">
      <c r="A251" s="119" t="n"/>
      <c r="B251" s="119" t="n"/>
      <c r="C251" s="119" t="n"/>
      <c r="D251" s="119" t="n"/>
      <c r="E251" s="120" t="n"/>
      <c r="F251" s="120" t="n"/>
      <c r="G251" s="120" t="n"/>
      <c r="H251" s="120" t="n"/>
      <c r="I251" s="120" t="n"/>
      <c r="K251" s="120" t="n"/>
      <c r="L251" s="121" t="n"/>
      <c r="M251" s="120" t="n"/>
      <c r="N251" s="120" t="n"/>
      <c r="O251" s="120" t="n"/>
      <c r="P251" s="121" t="n"/>
      <c r="Q251" s="121" t="n"/>
      <c r="R251" s="120" t="n"/>
    </row>
    <row outlineLevel="0" r="252">
      <c r="A252" s="119" t="n"/>
      <c r="B252" s="119" t="n"/>
      <c r="C252" s="119" t="n"/>
      <c r="D252" s="119" t="n"/>
      <c r="E252" s="120" t="n"/>
      <c r="F252" s="120" t="n"/>
      <c r="G252" s="120" t="n"/>
      <c r="H252" s="120" t="n"/>
      <c r="I252" s="120" t="n"/>
      <c r="K252" s="120" t="n"/>
      <c r="L252" s="121" t="n"/>
      <c r="M252" s="120" t="n"/>
      <c r="N252" s="120" t="n"/>
      <c r="O252" s="120" t="n"/>
      <c r="P252" s="121" t="n"/>
      <c r="Q252" s="121" t="n"/>
      <c r="R252" s="120" t="n"/>
    </row>
    <row ht="15" outlineLevel="0" r="253">
      <c r="A253" s="1" t="s">
        <v>0</v>
      </c>
      <c r="B253" s="1" t="s"/>
      <c r="C253" s="1" t="s"/>
      <c r="D253" s="119" t="n"/>
      <c r="E253" s="120" t="n"/>
      <c r="F253" s="120" t="n"/>
      <c r="G253" s="120" t="n"/>
      <c r="H253" s="120" t="n"/>
      <c r="I253" s="120" t="n"/>
      <c r="K253" s="72" t="s">
        <v>114</v>
      </c>
      <c r="L253" s="72" t="s"/>
      <c r="M253" s="72" t="s"/>
      <c r="N253" s="72" t="s"/>
      <c r="O253" s="72" t="s"/>
      <c r="P253" s="72" t="s"/>
      <c r="Q253" s="72" t="s"/>
      <c r="R253" s="72" t="s"/>
      <c r="S253" s="72" t="s"/>
      <c r="T253" s="72" t="s"/>
    </row>
    <row outlineLevel="0" r="254">
      <c r="A254" s="113" t="s">
        <v>2</v>
      </c>
      <c r="B254" s="113" t="s"/>
      <c r="C254" s="113" t="s"/>
      <c r="D254" s="119" t="n"/>
      <c r="E254" s="120" t="n"/>
      <c r="F254" s="120" t="n"/>
      <c r="G254" s="120" t="n"/>
      <c r="H254" s="120" t="n"/>
      <c r="I254" s="120" t="n"/>
      <c r="K254" s="6" t="s">
        <v>3</v>
      </c>
      <c r="L254" s="6" t="s"/>
      <c r="M254" s="6" t="s"/>
      <c r="N254" s="6" t="s"/>
      <c r="O254" s="6" t="s"/>
      <c r="P254" s="6" t="s"/>
      <c r="Q254" s="6" t="s"/>
      <c r="R254" s="6" t="s"/>
      <c r="S254" s="6" t="s"/>
      <c r="T254" s="6" t="s"/>
    </row>
    <row outlineLevel="0" r="255">
      <c r="A255" s="114" t="s">
        <v>87</v>
      </c>
      <c r="B255" s="114" t="s"/>
      <c r="C255" s="114" t="s"/>
      <c r="D255" s="119" t="n"/>
      <c r="E255" s="120" t="n"/>
      <c r="F255" s="120" t="n"/>
      <c r="G255" s="120" t="n"/>
      <c r="H255" s="120" t="n"/>
      <c r="I255" s="120" t="n"/>
      <c r="K255" s="74" t="s">
        <v>88</v>
      </c>
      <c r="L255" s="74" t="s"/>
      <c r="M255" s="74" t="s"/>
      <c r="N255" s="74" t="s"/>
      <c r="O255" s="74" t="s"/>
      <c r="P255" s="74" t="s"/>
      <c r="Q255" s="74" t="s"/>
      <c r="R255" s="74" t="s"/>
    </row>
    <row outlineLevel="0" r="256">
      <c r="A256" s="11" t="s">
        <v>6</v>
      </c>
      <c r="B256" s="11" t="s"/>
      <c r="C256" s="11" t="s"/>
      <c r="D256" s="119" t="n"/>
      <c r="E256" s="120" t="n"/>
      <c r="F256" s="120" t="n"/>
      <c r="G256" s="120" t="n"/>
      <c r="H256" s="120" t="n"/>
      <c r="I256" s="120" t="n"/>
      <c r="K256" s="74" t="s">
        <v>7</v>
      </c>
      <c r="L256" s="74" t="s"/>
      <c r="M256" s="74" t="s"/>
      <c r="N256" s="74" t="s"/>
      <c r="O256" s="74" t="s"/>
      <c r="P256" s="74" t="s"/>
      <c r="Q256" s="74" t="s"/>
      <c r="R256" s="74" t="s"/>
    </row>
    <row ht="18.75" outlineLevel="0" r="257">
      <c r="A257" s="14" t="s">
        <v>8</v>
      </c>
      <c r="B257" s="14" t="s"/>
      <c r="C257" s="14" t="s"/>
      <c r="D257" s="14" t="s"/>
      <c r="E257" s="14" t="s"/>
      <c r="F257" s="14" t="s"/>
      <c r="G257" s="14" t="s"/>
      <c r="H257" s="14" t="s"/>
      <c r="I257" s="14" t="s"/>
      <c r="J257" s="14" t="s"/>
      <c r="K257" s="14" t="s"/>
      <c r="L257" s="14" t="s"/>
      <c r="M257" s="14" t="s"/>
      <c r="N257" s="14" t="s"/>
      <c r="O257" s="14" t="s"/>
      <c r="P257" s="14" t="s"/>
      <c r="Q257" s="14" t="s"/>
      <c r="R257" s="14" t="s"/>
    </row>
    <row ht="15.75" outlineLevel="0" r="258">
      <c r="A258" s="15" t="s">
        <v>9</v>
      </c>
      <c r="B258" s="15" t="s"/>
      <c r="C258" s="15" t="s"/>
      <c r="D258" s="15" t="s"/>
      <c r="E258" s="15" t="s"/>
      <c r="F258" s="15" t="s"/>
      <c r="G258" s="15" t="s"/>
      <c r="H258" s="15" t="s"/>
      <c r="I258" s="15" t="s"/>
      <c r="J258" s="15" t="s"/>
      <c r="K258" s="15" t="s"/>
      <c r="L258" s="15" t="s"/>
      <c r="M258" s="15" t="s"/>
      <c r="N258" s="15" t="s"/>
      <c r="O258" s="15" t="s"/>
      <c r="P258" s="15" t="s"/>
      <c r="Q258" s="15" t="s"/>
      <c r="R258" s="15" t="s"/>
    </row>
    <row ht="15.75" outlineLevel="0" r="259">
      <c r="A259" s="16" t="s">
        <v>10</v>
      </c>
      <c r="B259" s="16" t="s"/>
      <c r="C259" s="16" t="s"/>
      <c r="D259" s="16" t="s"/>
      <c r="E259" s="16" t="s"/>
      <c r="F259" s="16" t="s"/>
      <c r="G259" s="16" t="s"/>
      <c r="H259" s="16" t="s"/>
      <c r="I259" s="16" t="s"/>
      <c r="J259" s="16" t="s"/>
      <c r="K259" s="16" t="s"/>
      <c r="L259" s="16" t="s"/>
      <c r="M259" s="16" t="s"/>
      <c r="N259" s="16" t="s"/>
      <c r="O259" s="16" t="s"/>
      <c r="P259" s="16" t="s"/>
      <c r="Q259" s="16" t="s"/>
      <c r="R259" s="16" t="s"/>
    </row>
    <row customHeight="true" ht="18" outlineLevel="0" r="260">
      <c r="A260" s="122" t="s">
        <v>127</v>
      </c>
      <c r="B260" s="123" t="s"/>
      <c r="C260" s="123" t="s"/>
      <c r="D260" s="123" t="s"/>
      <c r="E260" s="123" t="s"/>
      <c r="F260" s="123" t="s"/>
      <c r="G260" s="123" t="s"/>
      <c r="H260" s="123" t="s"/>
      <c r="I260" s="123" t="s"/>
      <c r="J260" s="123" t="s"/>
      <c r="K260" s="123" t="s"/>
      <c r="L260" s="123" t="s"/>
      <c r="M260" s="123" t="s"/>
      <c r="N260" s="123" t="s"/>
      <c r="O260" s="123" t="s"/>
      <c r="P260" s="123" t="s"/>
      <c r="Q260" s="123" t="s"/>
      <c r="R260" s="124" t="s"/>
    </row>
    <row customHeight="true" ht="18.75" outlineLevel="0" r="261">
      <c r="A261" s="20" t="s">
        <v>12</v>
      </c>
      <c r="B261" s="21" t="s"/>
      <c r="C261" s="21" t="s"/>
      <c r="D261" s="21" t="s"/>
      <c r="E261" s="21" t="s"/>
      <c r="F261" s="21" t="s"/>
      <c r="G261" s="21" t="s"/>
      <c r="H261" s="21" t="s"/>
      <c r="I261" s="21" t="s"/>
      <c r="J261" s="21" t="s"/>
      <c r="K261" s="21" t="s"/>
      <c r="L261" s="21" t="s"/>
      <c r="M261" s="21" t="s"/>
      <c r="N261" s="21" t="s"/>
      <c r="O261" s="21" t="s"/>
      <c r="P261" s="21" t="s"/>
      <c r="Q261" s="21" t="s"/>
      <c r="R261" s="22" t="s"/>
    </row>
    <row customHeight="true" ht="18" outlineLevel="0" r="262">
      <c r="A262" s="23" t="s">
        <v>13</v>
      </c>
      <c r="B262" s="24" t="s">
        <v>14</v>
      </c>
      <c r="C262" s="23" t="s">
        <v>15</v>
      </c>
      <c r="D262" s="24" t="s">
        <v>123</v>
      </c>
      <c r="E262" s="24" t="s">
        <v>17</v>
      </c>
      <c r="F262" s="23" t="s">
        <v>18</v>
      </c>
      <c r="G262" s="23" t="s">
        <v>19</v>
      </c>
      <c r="H262" s="23" t="s">
        <v>20</v>
      </c>
      <c r="I262" s="24" t="s">
        <v>21</v>
      </c>
      <c r="J262" s="26" t="n"/>
      <c r="K262" s="27" t="s">
        <v>22</v>
      </c>
      <c r="L262" s="27" t="n"/>
      <c r="M262" s="27" t="n"/>
      <c r="N262" s="27" t="n"/>
      <c r="O262" s="24" t="s">
        <v>23</v>
      </c>
      <c r="P262" s="28" t="s"/>
      <c r="Q262" s="28" t="s"/>
      <c r="R262" s="29" t="s"/>
    </row>
    <row customHeight="true" ht="15" outlineLevel="0" r="263">
      <c r="A263" s="30" t="s"/>
      <c r="B263" s="31" t="s"/>
      <c r="C263" s="30" t="s"/>
      <c r="D263" s="31" t="s"/>
      <c r="E263" s="31" t="s"/>
      <c r="F263" s="30" t="s"/>
      <c r="G263" s="30" t="s"/>
      <c r="H263" s="30" t="s"/>
      <c r="I263" s="31" t="s"/>
      <c r="J263" s="26" t="n"/>
      <c r="K263" s="24" t="s">
        <v>24</v>
      </c>
      <c r="L263" s="33" t="s">
        <v>25</v>
      </c>
      <c r="M263" s="33" t="s">
        <v>26</v>
      </c>
      <c r="N263" s="33" t="s">
        <v>27</v>
      </c>
      <c r="O263" s="33" t="s">
        <v>28</v>
      </c>
      <c r="P263" s="33" t="s">
        <v>29</v>
      </c>
      <c r="Q263" s="33" t="s">
        <v>30</v>
      </c>
      <c r="R263" s="33" t="s">
        <v>31</v>
      </c>
    </row>
    <row customHeight="true" ht="27" outlineLevel="0" r="264">
      <c r="A264" s="41" t="n">
        <v>181</v>
      </c>
      <c r="B264" s="41" t="s">
        <v>32</v>
      </c>
      <c r="C264" s="59" t="s">
        <v>77</v>
      </c>
      <c r="D264" s="34" t="s">
        <v>78</v>
      </c>
      <c r="E264" s="43" t="n">
        <v>33.84</v>
      </c>
      <c r="F264" s="43" t="n">
        <f aca="false" ca="false" dt2D="false" dtr="false" t="normal">6.1*250/200</f>
        <v>7.625</v>
      </c>
      <c r="G264" s="43" t="n">
        <f aca="false" ca="false" dt2D="false" dtr="false" t="normal">11.3*250/200</f>
        <v>14.125</v>
      </c>
      <c r="H264" s="43" t="n">
        <f aca="false" ca="false" dt2D="false" dtr="false" t="normal">33.5*250/200</f>
        <v>41.875</v>
      </c>
      <c r="I264" s="43" t="n">
        <f aca="false" ca="false" dt2D="false" dtr="false" t="normal">260*250/200</f>
        <v>325</v>
      </c>
      <c r="J264" s="60" t="n"/>
      <c r="K264" s="43" t="n">
        <f aca="false" ca="false" dt2D="false" dtr="false" t="normal">192.2*250/200</f>
        <v>240.25</v>
      </c>
      <c r="L264" s="43" t="n">
        <f aca="false" ca="false" dt2D="false" dtr="false" t="normal">23.5*250/200</f>
        <v>29.375</v>
      </c>
      <c r="M264" s="43" t="n">
        <f aca="false" ca="false" dt2D="false" dtr="false" t="normal">156.1*250/200</f>
        <v>195.125</v>
      </c>
      <c r="N264" s="43" t="n">
        <f aca="false" ca="false" dt2D="false" dtr="false" t="normal">0.3*250/200</f>
        <v>0.375</v>
      </c>
      <c r="O264" s="43" t="n">
        <f aca="false" ca="false" dt2D="false" dtr="false" t="normal">36.7*250/200</f>
        <v>45.875</v>
      </c>
      <c r="P264" s="43" t="n">
        <f aca="false" ca="false" dt2D="false" dtr="false" t="normal">0.1*250/200</f>
        <v>0.125</v>
      </c>
      <c r="Q264" s="43" t="n">
        <v>0</v>
      </c>
      <c r="R264" s="43" t="n">
        <f aca="false" ca="false" dt2D="false" dtr="false" t="normal">1.1*250/200</f>
        <v>1.375</v>
      </c>
      <c r="S264" s="78" t="n"/>
      <c r="T264" s="78" t="n"/>
      <c r="U264" s="78" t="n"/>
      <c r="V264" s="78" t="n"/>
      <c r="W264" s="78" t="n"/>
      <c r="X264" s="78" t="n"/>
      <c r="Y264" s="78" t="n"/>
      <c r="Z264" s="78" t="n"/>
      <c r="AA264" s="78" t="n"/>
      <c r="AB264" s="78" t="n"/>
      <c r="AC264" s="78" t="n"/>
      <c r="AD264" s="78" t="n"/>
      <c r="AE264" s="78" t="n"/>
      <c r="AF264" s="78" t="n"/>
      <c r="AG264" s="78" t="n"/>
      <c r="AH264" s="78" t="n"/>
    </row>
    <row customHeight="true" ht="18.75" outlineLevel="0" r="265">
      <c r="A265" s="89" t="n"/>
      <c r="B265" s="41" t="s">
        <v>35</v>
      </c>
      <c r="C265" s="57" t="s">
        <v>80</v>
      </c>
      <c r="D265" s="41" t="n">
        <v>80</v>
      </c>
      <c r="E265" s="43" t="n">
        <v>7.68</v>
      </c>
      <c r="F265" s="43" t="n">
        <v>6.32</v>
      </c>
      <c r="G265" s="43" t="n">
        <v>0.8</v>
      </c>
      <c r="H265" s="43" t="n">
        <v>38.64</v>
      </c>
      <c r="I265" s="112" t="n">
        <v>187</v>
      </c>
      <c r="J265" s="90" t="n"/>
      <c r="K265" s="112" t="n">
        <v>18.4</v>
      </c>
      <c r="L265" s="112" t="n">
        <v>26.4</v>
      </c>
      <c r="M265" s="112" t="n">
        <v>69.6</v>
      </c>
      <c r="N265" s="43" t="n">
        <v>0.88</v>
      </c>
      <c r="O265" s="43" t="n">
        <v>0</v>
      </c>
      <c r="P265" s="43" t="n">
        <v>0.08</v>
      </c>
      <c r="Q265" s="43" t="n">
        <v>0.2</v>
      </c>
      <c r="R265" s="43" t="n">
        <v>0.2</v>
      </c>
      <c r="S265" s="0" t="n"/>
      <c r="T265" s="0" t="n"/>
      <c r="U265" s="0" t="n"/>
      <c r="V265" s="0" t="n"/>
      <c r="W265" s="0" t="n"/>
      <c r="X265" s="0" t="n"/>
      <c r="Y265" s="0" t="n"/>
      <c r="Z265" s="0" t="n"/>
      <c r="AA265" s="0" t="n"/>
      <c r="AB265" s="0" t="n"/>
      <c r="AC265" s="0" t="n"/>
      <c r="AD265" s="0" t="n"/>
      <c r="AE265" s="0" t="n"/>
      <c r="AF265" s="0" t="n"/>
      <c r="AG265" s="0" t="n"/>
      <c r="AH265" s="0" t="n"/>
      <c r="AI265" s="0" t="n"/>
    </row>
    <row customHeight="true" ht="18" outlineLevel="0" r="266">
      <c r="A266" s="41" t="n">
        <v>376</v>
      </c>
      <c r="B266" s="41" t="s">
        <v>37</v>
      </c>
      <c r="C266" s="42" t="s">
        <v>63</v>
      </c>
      <c r="D266" s="41" t="n">
        <v>200</v>
      </c>
      <c r="E266" s="43" t="n">
        <v>1.89</v>
      </c>
      <c r="F266" s="43" t="n">
        <v>0.1</v>
      </c>
      <c r="G266" s="44" t="n">
        <v>0</v>
      </c>
      <c r="H266" s="43" t="n">
        <v>15</v>
      </c>
      <c r="I266" s="43" t="n">
        <v>60</v>
      </c>
      <c r="J266" s="60" t="n"/>
      <c r="K266" s="43" t="n">
        <v>5</v>
      </c>
      <c r="L266" s="43" t="n">
        <v>0</v>
      </c>
      <c r="M266" s="43" t="n">
        <v>0</v>
      </c>
      <c r="N266" s="43" t="n">
        <v>2</v>
      </c>
      <c r="O266" s="44" t="n">
        <v>0</v>
      </c>
      <c r="P266" s="44" t="n">
        <v>0</v>
      </c>
      <c r="Q266" s="44" t="n">
        <v>0</v>
      </c>
      <c r="R266" s="44" t="n">
        <v>0</v>
      </c>
    </row>
    <row customHeight="true" ht="18" outlineLevel="0" r="267">
      <c r="A267" s="41" t="n">
        <v>386</v>
      </c>
      <c r="B267" s="41" t="s">
        <v>39</v>
      </c>
      <c r="C267" s="42" t="s">
        <v>44</v>
      </c>
      <c r="D267" s="41" t="n">
        <v>100</v>
      </c>
      <c r="E267" s="43" t="n">
        <v>15.45</v>
      </c>
      <c r="F267" s="43" t="n">
        <v>3</v>
      </c>
      <c r="G267" s="43" t="n">
        <v>1</v>
      </c>
      <c r="H267" s="43" t="n">
        <v>4.2</v>
      </c>
      <c r="I267" s="43" t="n">
        <v>40</v>
      </c>
      <c r="J267" s="60" t="n"/>
      <c r="K267" s="43" t="n">
        <v>124</v>
      </c>
      <c r="L267" s="43" t="n">
        <v>14</v>
      </c>
      <c r="M267" s="43" t="n">
        <v>92</v>
      </c>
      <c r="N267" s="43" t="n">
        <v>0.1</v>
      </c>
      <c r="O267" s="44" t="n">
        <v>0</v>
      </c>
      <c r="P267" s="43" t="n">
        <v>0.03</v>
      </c>
      <c r="Q267" s="43" t="n">
        <v>0.1</v>
      </c>
      <c r="R267" s="43" t="n">
        <v>0.3</v>
      </c>
      <c r="S267" s="40" t="n"/>
      <c r="T267" s="0" t="n"/>
      <c r="U267" s="0" t="n"/>
      <c r="V267" s="0" t="n"/>
      <c r="W267" s="0" t="n"/>
      <c r="X267" s="0" t="n"/>
      <c r="Y267" s="0" t="n"/>
      <c r="Z267" s="0" t="n"/>
      <c r="AA267" s="0" t="n"/>
      <c r="AB267" s="0" t="n"/>
      <c r="AC267" s="0" t="n"/>
      <c r="AD267" s="0" t="n"/>
      <c r="AE267" s="0" t="n"/>
      <c r="AF267" s="0" t="n"/>
      <c r="AG267" s="0" t="n"/>
      <c r="AH267" s="0" t="n"/>
      <c r="AI267" s="0" t="n"/>
    </row>
    <row customHeight="true" ht="18" outlineLevel="0" r="268">
      <c r="A268" s="33" t="s">
        <v>45</v>
      </c>
      <c r="B268" s="51" t="s"/>
      <c r="C268" s="52" t="s"/>
      <c r="D268" s="33" t="n">
        <v>640</v>
      </c>
      <c r="E268" s="66" t="n">
        <f aca="false" ca="false" dt2D="false" dtr="false" t="normal">SUM(E263:E267)</f>
        <v>58.86</v>
      </c>
      <c r="F268" s="66" t="n">
        <f aca="false" ca="false" dt2D="false" dtr="false" t="normal">SUM(F264:F267)</f>
        <v>17.045</v>
      </c>
      <c r="G268" s="66" t="n">
        <f aca="false" ca="false" dt2D="false" dtr="false" t="normal">SUM(G264:G267)</f>
        <v>15.925</v>
      </c>
      <c r="H268" s="66" t="n">
        <f aca="false" ca="false" dt2D="false" dtr="false" t="normal">SUM(H264:H267)</f>
        <v>99.715</v>
      </c>
      <c r="I268" s="66" t="n">
        <f aca="false" ca="false" dt2D="false" dtr="false" t="normal">SUM(I264:I267)</f>
        <v>612</v>
      </c>
      <c r="J268" s="60" t="n"/>
      <c r="K268" s="66" t="n">
        <f aca="false" ca="false" dt2D="false" dtr="false" t="normal">SUM(K264:K267)</f>
        <v>387.65</v>
      </c>
      <c r="L268" s="66" t="n">
        <f aca="false" ca="false" dt2D="false" dtr="false" t="normal">SUM(L264:L267)</f>
        <v>69.775</v>
      </c>
      <c r="M268" s="66" t="n">
        <f aca="false" ca="false" dt2D="false" dtr="false" t="normal">SUM(M264:M267)</f>
        <v>356.725</v>
      </c>
      <c r="N268" s="66" t="n">
        <f aca="false" ca="false" dt2D="false" dtr="false" t="normal">SUM(N264:N267)</f>
        <v>3.355</v>
      </c>
      <c r="O268" s="66" t="n">
        <f aca="false" ca="false" dt2D="false" dtr="false" t="normal">SUM(O264:O267)</f>
        <v>45.875</v>
      </c>
      <c r="P268" s="66" t="n">
        <f aca="false" ca="false" dt2D="false" dtr="false" t="normal">SUM(P264:P267)</f>
        <v>0.23500000000000001</v>
      </c>
      <c r="Q268" s="66" t="n">
        <f aca="false" ca="false" dt2D="false" dtr="false" t="normal">SUM(Q264:Q267)</f>
        <v>0.30000000000000004</v>
      </c>
      <c r="R268" s="66" t="n">
        <f aca="false" ca="false" dt2D="false" dtr="false" t="normal">SUM(R264:R267)</f>
        <v>1.875</v>
      </c>
    </row>
    <row customHeight="true" ht="18" outlineLevel="0" r="269">
      <c r="A269" s="20" t="s">
        <v>46</v>
      </c>
      <c r="B269" s="21" t="s"/>
      <c r="C269" s="21" t="s"/>
      <c r="D269" s="21" t="s"/>
      <c r="E269" s="21" t="s"/>
      <c r="F269" s="21" t="s"/>
      <c r="G269" s="21" t="s"/>
      <c r="H269" s="21" t="s"/>
      <c r="I269" s="21" t="s"/>
      <c r="J269" s="21" t="s"/>
      <c r="K269" s="21" t="s"/>
      <c r="L269" s="21" t="s"/>
      <c r="M269" s="21" t="s"/>
      <c r="N269" s="21" t="s"/>
      <c r="O269" s="21" t="s"/>
      <c r="P269" s="21" t="s"/>
      <c r="Q269" s="21" t="s"/>
      <c r="R269" s="22" t="s"/>
    </row>
    <row customHeight="true" ht="18" outlineLevel="0" r="270">
      <c r="A270" s="23" t="s">
        <v>13</v>
      </c>
      <c r="B270" s="24" t="s">
        <v>14</v>
      </c>
      <c r="C270" s="23" t="s">
        <v>15</v>
      </c>
      <c r="D270" s="24" t="s">
        <v>123</v>
      </c>
      <c r="E270" s="24" t="s">
        <v>17</v>
      </c>
      <c r="F270" s="23" t="s">
        <v>18</v>
      </c>
      <c r="G270" s="23" t="s">
        <v>19</v>
      </c>
      <c r="H270" s="23" t="s">
        <v>20</v>
      </c>
      <c r="I270" s="24" t="s">
        <v>21</v>
      </c>
      <c r="J270" s="26" t="n"/>
      <c r="K270" s="27" t="s">
        <v>22</v>
      </c>
      <c r="L270" s="27" t="n"/>
      <c r="M270" s="27" t="n"/>
      <c r="N270" s="27" t="n"/>
      <c r="O270" s="24" t="s">
        <v>23</v>
      </c>
      <c r="P270" s="28" t="s"/>
      <c r="Q270" s="28" t="s"/>
      <c r="R270" s="29" t="s"/>
    </row>
    <row customHeight="true" ht="15" outlineLevel="0" r="271">
      <c r="A271" s="30" t="s"/>
      <c r="B271" s="31" t="s"/>
      <c r="C271" s="30" t="s"/>
      <c r="D271" s="31" t="s"/>
      <c r="E271" s="31" t="s"/>
      <c r="F271" s="30" t="s"/>
      <c r="G271" s="30" t="s"/>
      <c r="H271" s="30" t="s"/>
      <c r="I271" s="31" t="s"/>
      <c r="J271" s="26" t="n"/>
      <c r="K271" s="24" t="s">
        <v>24</v>
      </c>
      <c r="L271" s="33" t="s">
        <v>25</v>
      </c>
      <c r="M271" s="33" t="s">
        <v>26</v>
      </c>
      <c r="N271" s="33" t="s">
        <v>27</v>
      </c>
      <c r="O271" s="33" t="s">
        <v>28</v>
      </c>
      <c r="P271" s="33" t="s">
        <v>29</v>
      </c>
      <c r="Q271" s="33" t="s">
        <v>30</v>
      </c>
      <c r="R271" s="33" t="s">
        <v>31</v>
      </c>
    </row>
    <row customHeight="true" ht="17.25" outlineLevel="0" r="272">
      <c r="A272" s="41" t="n">
        <v>45</v>
      </c>
      <c r="B272" s="41" t="s">
        <v>32</v>
      </c>
      <c r="C272" s="57" t="s">
        <v>65</v>
      </c>
      <c r="D272" s="41" t="n">
        <v>100</v>
      </c>
      <c r="E272" s="41" t="n">
        <v>9.42</v>
      </c>
      <c r="F272" s="45" t="n">
        <v>1.3</v>
      </c>
      <c r="G272" s="45" t="n">
        <v>4.7</v>
      </c>
      <c r="H272" s="45" t="n">
        <v>10.3</v>
      </c>
      <c r="I272" s="41" t="n">
        <v>88</v>
      </c>
      <c r="J272" s="41" t="n"/>
      <c r="K272" s="41" t="n">
        <v>37.3</v>
      </c>
      <c r="L272" s="41" t="n">
        <v>15.2</v>
      </c>
      <c r="M272" s="41" t="n">
        <v>27.7</v>
      </c>
      <c r="N272" s="41" t="n">
        <v>0.5</v>
      </c>
      <c r="O272" s="41" t="n">
        <v>0</v>
      </c>
      <c r="P272" s="41" t="n">
        <v>0</v>
      </c>
      <c r="Q272" s="41" t="n">
        <v>0</v>
      </c>
      <c r="R272" s="41" t="n">
        <v>32.5</v>
      </c>
      <c r="S272" s="0" t="n"/>
      <c r="T272" s="0" t="n"/>
      <c r="U272" s="0" t="n"/>
      <c r="V272" s="0" t="n"/>
      <c r="W272" s="0" t="n"/>
      <c r="X272" s="0" t="n"/>
      <c r="Y272" s="0" t="n"/>
      <c r="Z272" s="0" t="n"/>
      <c r="AA272" s="0" t="n"/>
      <c r="AB272" s="0" t="n"/>
      <c r="AC272" s="0" t="n"/>
      <c r="AD272" s="0" t="n"/>
      <c r="AE272" s="0" t="n"/>
      <c r="AF272" s="0" t="n"/>
      <c r="AG272" s="0" t="n"/>
      <c r="AH272" s="0" t="n"/>
      <c r="AI272" s="0" t="n"/>
      <c r="AJ272" s="0" t="n"/>
      <c r="AK272" s="0" t="n"/>
      <c r="AL272" s="0" t="n"/>
      <c r="AM272" s="0" t="n"/>
      <c r="AN272" s="0" t="n"/>
      <c r="AO272" s="0" t="n"/>
      <c r="AP272" s="0" t="n"/>
      <c r="AQ272" s="0" t="n"/>
      <c r="AR272" s="0" t="n"/>
      <c r="AS272" s="0" t="n"/>
      <c r="AT272" s="0" t="n"/>
      <c r="AU272" s="0" t="n"/>
      <c r="AV272" s="0" t="n"/>
      <c r="AW272" s="0" t="n"/>
    </row>
    <row customHeight="true" ht="17.25" outlineLevel="0" r="273">
      <c r="A273" s="41" t="n">
        <v>102</v>
      </c>
      <c r="B273" s="41" t="s">
        <v>35</v>
      </c>
      <c r="C273" s="59" t="s">
        <v>128</v>
      </c>
      <c r="D273" s="34" t="n">
        <v>250</v>
      </c>
      <c r="E273" s="110" t="n">
        <v>8.9</v>
      </c>
      <c r="F273" s="43" t="n">
        <f aca="false" ca="false" dt2D="false" dtr="false" t="normal">5.1*250/200</f>
        <v>6.375</v>
      </c>
      <c r="G273" s="43" t="n">
        <f aca="false" ca="false" dt2D="false" dtr="false" t="normal">5.4*250/200</f>
        <v>6.75</v>
      </c>
      <c r="H273" s="43" t="n">
        <f aca="false" ca="false" dt2D="false" dtr="false" t="normal">23.9*250/200</f>
        <v>29.875</v>
      </c>
      <c r="I273" s="43" t="n">
        <f aca="false" ca="false" dt2D="false" dtr="false" t="normal">163.8*250/200</f>
        <v>204.75</v>
      </c>
      <c r="J273" s="82" t="n"/>
      <c r="K273" s="43" t="n">
        <f aca="false" ca="false" dt2D="false" dtr="false" t="normal">45.8*250/200</f>
        <v>57.25</v>
      </c>
      <c r="L273" s="43" t="n">
        <f aca="false" ca="false" dt2D="false" dtr="false" t="normal">35.5*250/200</f>
        <v>44.375</v>
      </c>
      <c r="M273" s="43" t="n">
        <v>0</v>
      </c>
      <c r="N273" s="43" t="n">
        <f aca="false" ca="false" dt2D="false" dtr="false" t="normal">4.6*250/200</f>
        <v>5.75</v>
      </c>
      <c r="O273" s="43" t="n">
        <v>0</v>
      </c>
      <c r="P273" s="43" t="n">
        <v>0</v>
      </c>
      <c r="Q273" s="43" t="n">
        <v>0</v>
      </c>
      <c r="R273" s="43" t="n">
        <f aca="false" ca="false" dt2D="false" dtr="false" t="normal">11.2*250/200</f>
        <v>14</v>
      </c>
      <c r="S273" s="0" t="n"/>
      <c r="T273" s="0" t="n"/>
      <c r="U273" s="0" t="n"/>
      <c r="V273" s="0" t="n"/>
      <c r="W273" s="0" t="n"/>
      <c r="X273" s="0" t="n"/>
      <c r="Y273" s="0" t="n"/>
      <c r="Z273" s="0" t="n"/>
      <c r="AA273" s="0" t="n"/>
      <c r="AB273" s="0" t="n"/>
      <c r="AC273" s="0" t="n"/>
      <c r="AD273" s="0" t="n"/>
      <c r="AE273" s="0" t="n"/>
      <c r="AF273" s="0" t="n"/>
      <c r="AG273" s="0" t="n"/>
      <c r="AH273" s="0" t="n"/>
    </row>
    <row customHeight="true" ht="17.25" outlineLevel="0" r="274">
      <c r="A274" s="41" t="n">
        <v>234</v>
      </c>
      <c r="B274" s="41" t="s">
        <v>37</v>
      </c>
      <c r="C274" s="81" t="s">
        <v>67</v>
      </c>
      <c r="D274" s="34" t="s">
        <v>68</v>
      </c>
      <c r="E274" s="41" t="n">
        <v>40.41</v>
      </c>
      <c r="F274" s="43" t="n">
        <v>14.8</v>
      </c>
      <c r="G274" s="43" t="n">
        <v>18.8</v>
      </c>
      <c r="H274" s="43" t="n">
        <v>11.6</v>
      </c>
      <c r="I274" s="43" t="n">
        <v>274</v>
      </c>
      <c r="J274" s="82" t="n"/>
      <c r="K274" s="43" t="n">
        <v>139.3</v>
      </c>
      <c r="L274" s="43" t="n">
        <v>0</v>
      </c>
      <c r="M274" s="43" t="n">
        <v>0</v>
      </c>
      <c r="N274" s="43" t="n">
        <v>1</v>
      </c>
      <c r="O274" s="43" t="n">
        <v>0</v>
      </c>
      <c r="P274" s="43" t="n">
        <v>0.2</v>
      </c>
      <c r="Q274" s="43" t="n">
        <v>0</v>
      </c>
      <c r="R274" s="43" t="n">
        <v>6.8</v>
      </c>
      <c r="S274" s="0" t="n"/>
      <c r="T274" s="0" t="n"/>
      <c r="U274" s="0" t="n"/>
      <c r="V274" s="0" t="n"/>
      <c r="W274" s="0" t="n"/>
      <c r="X274" s="0" t="n"/>
      <c r="Y274" s="0" t="n"/>
      <c r="Z274" s="0" t="n"/>
      <c r="AA274" s="0" t="n"/>
      <c r="AB274" s="0" t="n"/>
      <c r="AC274" s="0" t="n"/>
      <c r="AD274" s="0" t="n"/>
      <c r="AE274" s="0" t="n"/>
      <c r="AF274" s="0" t="n"/>
      <c r="AG274" s="0" t="n"/>
      <c r="AH274" s="0" t="n"/>
      <c r="AI274" s="0" t="n"/>
    </row>
    <row customHeight="true" ht="17.25" outlineLevel="0" r="275">
      <c r="A275" s="41" t="n">
        <v>142</v>
      </c>
      <c r="B275" s="41" t="s">
        <v>39</v>
      </c>
      <c r="C275" s="83" t="s">
        <v>69</v>
      </c>
      <c r="D275" s="41" t="s">
        <v>70</v>
      </c>
      <c r="E275" s="43" t="n">
        <v>23.74</v>
      </c>
      <c r="F275" s="43" t="n">
        <v>3.6</v>
      </c>
      <c r="G275" s="43" t="n">
        <v>9.54</v>
      </c>
      <c r="H275" s="43" t="n">
        <v>35.76</v>
      </c>
      <c r="I275" s="43" t="n">
        <v>243.36</v>
      </c>
      <c r="J275" s="60" t="n"/>
      <c r="K275" s="43" t="n">
        <v>35.76</v>
      </c>
      <c r="L275" s="43" t="n">
        <v>0</v>
      </c>
      <c r="M275" s="43" t="n">
        <v>0</v>
      </c>
      <c r="N275" s="43" t="n">
        <v>1.92</v>
      </c>
      <c r="O275" s="43" t="n">
        <v>0</v>
      </c>
      <c r="P275" s="43" t="n">
        <v>0.48</v>
      </c>
      <c r="Q275" s="43" t="n">
        <v>0</v>
      </c>
      <c r="R275" s="43" t="n">
        <v>43.08</v>
      </c>
      <c r="S275" s="0" t="n"/>
      <c r="T275" s="0" t="n"/>
      <c r="U275" s="0" t="n"/>
      <c r="V275" s="0" t="n"/>
      <c r="W275" s="0" t="n"/>
      <c r="X275" s="0" t="n"/>
      <c r="Y275" s="0" t="n"/>
      <c r="Z275" s="0" t="n"/>
      <c r="AA275" s="0" t="n"/>
      <c r="AB275" s="0" t="n"/>
      <c r="AC275" s="0" t="n"/>
      <c r="AD275" s="0" t="n"/>
      <c r="AE275" s="0" t="n"/>
      <c r="AF275" s="0" t="n"/>
      <c r="AG275" s="0" t="n"/>
      <c r="AH275" s="0" t="n"/>
    </row>
    <row customHeight="true" ht="18" outlineLevel="0" r="276">
      <c r="A276" s="41" t="n">
        <v>349</v>
      </c>
      <c r="B276" s="41" t="s">
        <v>41</v>
      </c>
      <c r="C276" s="59" t="s">
        <v>51</v>
      </c>
      <c r="D276" s="34" t="n">
        <v>200</v>
      </c>
      <c r="E276" s="41" t="n">
        <v>7.02</v>
      </c>
      <c r="F276" s="43" t="n">
        <v>0.6</v>
      </c>
      <c r="G276" s="43" t="n">
        <v>0.09</v>
      </c>
      <c r="H276" s="41" t="n">
        <v>32.01</v>
      </c>
      <c r="I276" s="43" t="n">
        <v>132.8</v>
      </c>
      <c r="J276" s="42" t="n"/>
      <c r="K276" s="43" t="n">
        <v>32.48</v>
      </c>
      <c r="L276" s="43" t="n">
        <v>17.46</v>
      </c>
      <c r="M276" s="43" t="n">
        <v>23.44</v>
      </c>
      <c r="N276" s="43" t="n">
        <v>0.7</v>
      </c>
      <c r="O276" s="44" t="n">
        <v>0</v>
      </c>
      <c r="P276" s="43" t="n">
        <v>0.02</v>
      </c>
      <c r="Q276" s="43" t="n">
        <v>0.26</v>
      </c>
      <c r="R276" s="43" t="n">
        <v>0.73</v>
      </c>
      <c r="S276" s="40" t="n"/>
    </row>
    <row customHeight="true" ht="18" outlineLevel="0" r="277">
      <c r="A277" s="41" t="n"/>
      <c r="B277" s="41" t="s">
        <v>43</v>
      </c>
      <c r="C277" s="59" t="s">
        <v>52</v>
      </c>
      <c r="D277" s="34" t="n">
        <v>40</v>
      </c>
      <c r="E277" s="43" t="n">
        <v>3.2</v>
      </c>
      <c r="F277" s="43" t="n">
        <v>1.68</v>
      </c>
      <c r="G277" s="43" t="n">
        <v>0.33</v>
      </c>
      <c r="H277" s="43" t="n">
        <v>14.82</v>
      </c>
      <c r="I277" s="43" t="n">
        <v>68.97</v>
      </c>
      <c r="J277" s="60" t="n"/>
      <c r="K277" s="43" t="n">
        <v>6.9</v>
      </c>
      <c r="L277" s="43" t="n">
        <v>7.5</v>
      </c>
      <c r="M277" s="43" t="n">
        <v>31.8</v>
      </c>
      <c r="N277" s="43" t="n">
        <v>0.93</v>
      </c>
      <c r="O277" s="43" t="n">
        <v>0</v>
      </c>
      <c r="P277" s="43" t="n">
        <v>0.03</v>
      </c>
      <c r="Q277" s="43" t="n">
        <v>0</v>
      </c>
      <c r="R277" s="43" t="n">
        <v>0</v>
      </c>
      <c r="S277" s="0" t="n"/>
      <c r="T277" s="0" t="n"/>
      <c r="U277" s="0" t="n"/>
      <c r="V277" s="0" t="n"/>
      <c r="W277" s="0" t="n"/>
      <c r="X277" s="0" t="n"/>
      <c r="Y277" s="0" t="n"/>
      <c r="Z277" s="0" t="n"/>
      <c r="AA277" s="0" t="n"/>
      <c r="AB277" s="0" t="n"/>
      <c r="AC277" s="0" t="n"/>
      <c r="AD277" s="0" t="n"/>
      <c r="AE277" s="0" t="n"/>
      <c r="AF277" s="0" t="n"/>
      <c r="AG277" s="0" t="n"/>
      <c r="AH277" s="0" t="n"/>
      <c r="AI277" s="0" t="n"/>
    </row>
    <row customHeight="true" ht="18" outlineLevel="0" r="278">
      <c r="A278" s="41" t="n"/>
      <c r="B278" s="41" t="s">
        <v>72</v>
      </c>
      <c r="C278" s="42" t="s">
        <v>53</v>
      </c>
      <c r="D278" s="34" t="n">
        <v>70</v>
      </c>
      <c r="E278" s="39" t="n">
        <v>6.72</v>
      </c>
      <c r="F278" s="43" t="n">
        <v>2.37</v>
      </c>
      <c r="G278" s="43" t="n">
        <v>0.3</v>
      </c>
      <c r="H278" s="43" t="n">
        <v>14.49</v>
      </c>
      <c r="I278" s="43" t="n">
        <v>70.14</v>
      </c>
      <c r="J278" s="60" t="n"/>
      <c r="K278" s="43" t="n">
        <v>6.9</v>
      </c>
      <c r="L278" s="43" t="n">
        <v>9.9</v>
      </c>
      <c r="M278" s="43" t="n">
        <v>26.1</v>
      </c>
      <c r="N278" s="43" t="n">
        <v>0.33</v>
      </c>
      <c r="O278" s="43" t="n">
        <v>0</v>
      </c>
      <c r="P278" s="43" t="n">
        <v>0.03</v>
      </c>
      <c r="Q278" s="43" t="n">
        <v>0</v>
      </c>
      <c r="R278" s="43" t="n">
        <v>0</v>
      </c>
      <c r="S278" s="0" t="n"/>
      <c r="T278" s="0" t="n"/>
      <c r="U278" s="0" t="n"/>
      <c r="V278" s="0" t="n"/>
      <c r="W278" s="0" t="n"/>
      <c r="X278" s="0" t="n"/>
      <c r="Y278" s="0" t="n"/>
      <c r="Z278" s="0" t="n"/>
      <c r="AA278" s="0" t="n"/>
      <c r="AB278" s="0" t="n"/>
      <c r="AC278" s="0" t="n"/>
      <c r="AD278" s="0" t="n"/>
      <c r="AE278" s="0" t="n"/>
      <c r="AF278" s="0" t="n"/>
      <c r="AG278" s="0" t="n"/>
      <c r="AH278" s="0" t="n"/>
      <c r="AI278" s="0" t="n"/>
    </row>
    <row customHeight="true" ht="18" outlineLevel="0" r="279">
      <c r="A279" s="33" t="s">
        <v>45</v>
      </c>
      <c r="B279" s="51" t="s"/>
      <c r="C279" s="52" t="s"/>
      <c r="D279" s="24" t="n">
        <v>945</v>
      </c>
      <c r="E279" s="54" t="n">
        <f aca="false" ca="false" dt2D="false" dtr="false" t="normal">SUM(E272:E278)</f>
        <v>99.41</v>
      </c>
      <c r="F279" s="54" t="n">
        <f aca="false" ca="false" dt2D="false" dtr="false" t="normal">SUM(F272:F277)</f>
        <v>28.355000000000004</v>
      </c>
      <c r="G279" s="54" t="n">
        <f aca="false" ca="false" dt2D="false" dtr="false" t="normal">SUM(G272:G277)</f>
        <v>40.21</v>
      </c>
      <c r="H279" s="54" t="n">
        <f aca="false" ca="false" dt2D="false" dtr="false" t="normal">SUM(H272:H277)</f>
        <v>134.36499999999998</v>
      </c>
      <c r="I279" s="54" t="n">
        <f aca="false" ca="false" dt2D="false" dtr="false" t="normal">SUM(I272:I277)</f>
        <v>1011.8800000000001</v>
      </c>
      <c r="J279" s="54" t="n">
        <f aca="false" ca="false" dt2D="false" dtr="false" t="normal">SUM(J272:J277)</f>
        <v>0</v>
      </c>
      <c r="K279" s="54" t="n">
        <f aca="false" ca="false" dt2D="false" dtr="false" t="normal">SUM(K272:K277)</f>
        <v>308.99</v>
      </c>
      <c r="L279" s="54" t="n">
        <f aca="false" ca="false" dt2D="false" dtr="false" t="normal">SUM(L272:L277)</f>
        <v>84.535</v>
      </c>
      <c r="M279" s="54" t="n">
        <f aca="false" ca="false" dt2D="false" dtr="false" t="normal">SUM(M272:M277)</f>
        <v>82.94</v>
      </c>
      <c r="N279" s="54" t="n">
        <f aca="false" ca="false" dt2D="false" dtr="false" t="normal">SUM(N272:N277)</f>
        <v>10.799999999999999</v>
      </c>
      <c r="O279" s="54" t="n">
        <f aca="false" ca="false" dt2D="false" dtr="false" t="normal">SUM(O272:O277)</f>
        <v>0</v>
      </c>
      <c r="P279" s="54" t="n">
        <f aca="false" ca="false" dt2D="false" dtr="false" t="normal">SUM(P272:P277)</f>
        <v>0.73</v>
      </c>
      <c r="Q279" s="54" t="n">
        <f aca="false" ca="false" dt2D="false" dtr="false" t="normal">SUM(Q272:Q277)</f>
        <v>0.26</v>
      </c>
      <c r="R279" s="54" t="n">
        <f aca="false" ca="false" dt2D="false" dtr="false" t="normal">SUM(R272:R277)</f>
        <v>97.11</v>
      </c>
    </row>
    <row customHeight="true" ht="18" outlineLevel="0" r="280">
      <c r="A280" s="63" t="s">
        <v>54</v>
      </c>
      <c r="B280" s="64" t="s"/>
      <c r="C280" s="64" t="s"/>
      <c r="D280" s="65" t="s"/>
      <c r="E280" s="66" t="n">
        <f aca="false" ca="false" dt2D="false" dtr="false" t="normal">E268+E279</f>
        <v>158.26999999999998</v>
      </c>
      <c r="F280" s="66" t="n">
        <f aca="false" ca="false" dt2D="false" dtr="false" t="normal">F268+F279</f>
        <v>45.400000000000006</v>
      </c>
      <c r="G280" s="66" t="n">
        <f aca="false" ca="false" dt2D="false" dtr="false" t="normal">G268+G279</f>
        <v>56.135000000000005</v>
      </c>
      <c r="H280" s="66" t="n">
        <f aca="false" ca="false" dt2D="false" dtr="false" t="normal">H268+H279</f>
        <v>234.07999999999998</v>
      </c>
      <c r="I280" s="66" t="n">
        <f aca="false" ca="false" dt2D="false" dtr="false" t="normal">I268+I279</f>
        <v>1623.88</v>
      </c>
      <c r="J280" s="66" t="n">
        <f aca="false" ca="false" dt2D="false" dtr="false" t="normal">J268+J279</f>
        <v>0</v>
      </c>
      <c r="K280" s="66" t="n">
        <f aca="false" ca="false" dt2D="false" dtr="false" t="normal">K268+K279</f>
        <v>696.64</v>
      </c>
      <c r="L280" s="66" t="n">
        <f aca="false" ca="false" dt2D="false" dtr="false" t="normal">L268+L279</f>
        <v>154.31</v>
      </c>
      <c r="M280" s="66" t="n">
        <f aca="false" ca="false" dt2D="false" dtr="false" t="normal">M268+M279</f>
        <v>439.665</v>
      </c>
      <c r="N280" s="66" t="n">
        <f aca="false" ca="false" dt2D="false" dtr="false" t="normal">N268+N279</f>
        <v>14.155</v>
      </c>
      <c r="O280" s="66" t="n">
        <f aca="false" ca="false" dt2D="false" dtr="false" t="normal">O268+O279</f>
        <v>45.875</v>
      </c>
      <c r="P280" s="66" t="n">
        <f aca="false" ca="false" dt2D="false" dtr="false" t="normal">P268+P279</f>
        <v>0.965</v>
      </c>
      <c r="Q280" s="66" t="n">
        <f aca="false" ca="false" dt2D="false" dtr="false" t="normal">Q268+Q279</f>
        <v>0.56</v>
      </c>
      <c r="R280" s="66" t="n">
        <f aca="false" ca="false" dt2D="false" dtr="false" t="normal">R268+R279</f>
        <v>98.985</v>
      </c>
    </row>
    <row outlineLevel="0" r="281">
      <c r="A281" s="67" t="n"/>
      <c r="B281" s="67" t="n"/>
      <c r="C281" s="67" t="n"/>
      <c r="D281" s="67" t="n"/>
      <c r="E281" s="68" t="n"/>
      <c r="F281" s="68" t="n"/>
      <c r="G281" s="68" t="n"/>
      <c r="H281" s="68" t="n"/>
      <c r="I281" s="68" t="n"/>
      <c r="J281" s="71" t="n"/>
      <c r="K281" s="68" t="n"/>
      <c r="L281" s="68" t="n"/>
      <c r="M281" s="68" t="n"/>
      <c r="N281" s="68" t="n"/>
      <c r="O281" s="68" t="n"/>
      <c r="P281" s="68" t="n"/>
      <c r="Q281" s="68" t="n"/>
      <c r="R281" s="68" t="n"/>
    </row>
    <row outlineLevel="0" r="282">
      <c r="A282" s="67" t="n"/>
      <c r="B282" s="67" t="n"/>
      <c r="C282" s="67" t="n"/>
      <c r="D282" s="67" t="n"/>
      <c r="E282" s="68" t="n"/>
      <c r="F282" s="68" t="n"/>
      <c r="G282" s="68" t="n"/>
      <c r="H282" s="68" t="n"/>
      <c r="I282" s="68" t="n"/>
      <c r="J282" s="71" t="n"/>
      <c r="K282" s="68" t="n"/>
      <c r="L282" s="68" t="n"/>
      <c r="M282" s="68" t="n"/>
      <c r="N282" s="68" t="n"/>
      <c r="O282" s="68" t="n"/>
      <c r="P282" s="68" t="n"/>
      <c r="Q282" s="68" t="n"/>
      <c r="R282" s="68" t="n"/>
    </row>
    <row outlineLevel="0" r="283">
      <c r="A283" s="67" t="n"/>
      <c r="B283" s="67" t="n"/>
      <c r="C283" s="67" t="n"/>
      <c r="D283" s="67" t="n"/>
      <c r="E283" s="68" t="n"/>
      <c r="F283" s="68" t="n"/>
      <c r="G283" s="68" t="n"/>
      <c r="H283" s="68" t="n"/>
      <c r="I283" s="68" t="n"/>
      <c r="J283" s="71" t="n"/>
      <c r="K283" s="68" t="n"/>
      <c r="L283" s="68" t="n"/>
      <c r="M283" s="68" t="n"/>
      <c r="N283" s="68" t="n"/>
      <c r="O283" s="68" t="n"/>
      <c r="P283" s="68" t="n"/>
      <c r="Q283" s="68" t="n"/>
      <c r="R283" s="68" t="n"/>
    </row>
    <row ht="15" outlineLevel="0" r="284">
      <c r="A284" s="1" t="s">
        <v>0</v>
      </c>
      <c r="B284" s="1" t="s"/>
      <c r="C284" s="1" t="s"/>
      <c r="D284" s="67" t="n"/>
      <c r="E284" s="68" t="n"/>
      <c r="F284" s="68" t="n"/>
      <c r="G284" s="68" t="n"/>
      <c r="H284" s="68" t="n"/>
      <c r="I284" s="68" t="n"/>
      <c r="J284" s="71" t="n"/>
      <c r="K284" s="72" t="s">
        <v>129</v>
      </c>
      <c r="L284" s="72" t="s"/>
      <c r="M284" s="72" t="s"/>
      <c r="N284" s="72" t="s"/>
      <c r="O284" s="72" t="s"/>
      <c r="P284" s="72" t="s"/>
      <c r="Q284" s="72" t="s"/>
      <c r="R284" s="72" t="s"/>
      <c r="S284" s="72" t="s"/>
      <c r="T284" s="72" t="s"/>
    </row>
    <row outlineLevel="0" r="285">
      <c r="A285" s="113" t="s">
        <v>2</v>
      </c>
      <c r="B285" s="113" t="s"/>
      <c r="C285" s="113" t="s"/>
      <c r="D285" s="67" t="n"/>
      <c r="E285" s="68" t="n"/>
      <c r="F285" s="68" t="n"/>
      <c r="G285" s="68" t="n"/>
      <c r="H285" s="68" t="n"/>
      <c r="I285" s="68" t="n"/>
      <c r="J285" s="71" t="n"/>
      <c r="K285" s="6" t="s">
        <v>3</v>
      </c>
      <c r="L285" s="6" t="s"/>
      <c r="M285" s="6" t="s"/>
      <c r="N285" s="6" t="s"/>
      <c r="O285" s="6" t="s"/>
      <c r="P285" s="6" t="s"/>
      <c r="Q285" s="6" t="s"/>
      <c r="R285" s="6" t="s"/>
      <c r="S285" s="6" t="s"/>
      <c r="T285" s="6" t="s"/>
    </row>
    <row outlineLevel="0" r="286">
      <c r="A286" s="114" t="s">
        <v>87</v>
      </c>
      <c r="B286" s="114" t="s"/>
      <c r="C286" s="114" t="s"/>
      <c r="D286" s="67" t="n"/>
      <c r="E286" s="68" t="n"/>
      <c r="F286" s="68" t="n"/>
      <c r="G286" s="68" t="n"/>
      <c r="H286" s="68" t="n"/>
      <c r="I286" s="68" t="n"/>
      <c r="J286" s="71" t="n"/>
      <c r="K286" s="74" t="s">
        <v>88</v>
      </c>
      <c r="L286" s="74" t="s"/>
      <c r="M286" s="74" t="s"/>
      <c r="N286" s="74" t="s"/>
      <c r="O286" s="74" t="s"/>
      <c r="P286" s="74" t="s"/>
      <c r="Q286" s="74" t="s"/>
      <c r="R286" s="74" t="s"/>
    </row>
    <row outlineLevel="0" r="287">
      <c r="A287" s="11" t="s">
        <v>6</v>
      </c>
      <c r="B287" s="11" t="s"/>
      <c r="C287" s="11" t="s"/>
      <c r="D287" s="67" t="n"/>
      <c r="E287" s="68" t="n"/>
      <c r="F287" s="68" t="n"/>
      <c r="G287" s="68" t="n"/>
      <c r="H287" s="68" t="n"/>
      <c r="I287" s="68" t="n"/>
      <c r="J287" s="71" t="n"/>
      <c r="K287" s="74" t="s">
        <v>7</v>
      </c>
      <c r="L287" s="74" t="s"/>
      <c r="M287" s="74" t="s"/>
      <c r="N287" s="74" t="s"/>
      <c r="O287" s="74" t="s"/>
      <c r="P287" s="74" t="s"/>
      <c r="Q287" s="74" t="s"/>
      <c r="R287" s="74" t="s"/>
    </row>
    <row ht="18.75" outlineLevel="0" r="288">
      <c r="A288" s="14" t="s">
        <v>8</v>
      </c>
      <c r="B288" s="14" t="s"/>
      <c r="C288" s="14" t="s"/>
      <c r="D288" s="14" t="s"/>
      <c r="E288" s="14" t="s"/>
      <c r="F288" s="14" t="s"/>
      <c r="G288" s="14" t="s"/>
      <c r="H288" s="14" t="s"/>
      <c r="I288" s="14" t="s"/>
      <c r="J288" s="14" t="s"/>
      <c r="K288" s="14" t="s"/>
      <c r="L288" s="14" t="s"/>
      <c r="M288" s="14" t="s"/>
      <c r="N288" s="14" t="s"/>
      <c r="O288" s="14" t="s"/>
      <c r="P288" s="14" t="s"/>
      <c r="Q288" s="14" t="s"/>
      <c r="R288" s="14" t="s"/>
    </row>
    <row ht="15.75" outlineLevel="0" r="289">
      <c r="A289" s="15" t="s">
        <v>9</v>
      </c>
      <c r="B289" s="15" t="s"/>
      <c r="C289" s="15" t="s"/>
      <c r="D289" s="15" t="s"/>
      <c r="E289" s="15" t="s"/>
      <c r="F289" s="15" t="s"/>
      <c r="G289" s="15" t="s"/>
      <c r="H289" s="15" t="s"/>
      <c r="I289" s="15" t="s"/>
      <c r="J289" s="15" t="s"/>
      <c r="K289" s="15" t="s"/>
      <c r="L289" s="15" t="s"/>
      <c r="M289" s="15" t="s"/>
      <c r="N289" s="15" t="s"/>
      <c r="O289" s="15" t="s"/>
      <c r="P289" s="15" t="s"/>
      <c r="Q289" s="15" t="s"/>
      <c r="R289" s="15" t="s"/>
    </row>
    <row ht="15.75" outlineLevel="0" r="290">
      <c r="A290" s="16" t="s">
        <v>10</v>
      </c>
      <c r="B290" s="16" t="s"/>
      <c r="C290" s="16" t="s"/>
      <c r="D290" s="16" t="s"/>
      <c r="E290" s="16" t="s"/>
      <c r="F290" s="16" t="s"/>
      <c r="G290" s="16" t="s"/>
      <c r="H290" s="16" t="s"/>
      <c r="I290" s="16" t="s"/>
      <c r="J290" s="16" t="s"/>
      <c r="K290" s="16" t="s"/>
      <c r="L290" s="16" t="s"/>
      <c r="M290" s="16" t="s"/>
      <c r="N290" s="16" t="s"/>
      <c r="O290" s="16" t="s"/>
      <c r="P290" s="16" t="s"/>
      <c r="Q290" s="16" t="s"/>
      <c r="R290" s="16" t="s"/>
    </row>
    <row customHeight="true" ht="18" outlineLevel="0" r="291">
      <c r="A291" s="125" t="s">
        <v>130</v>
      </c>
      <c r="B291" s="126" t="s"/>
      <c r="C291" s="126" t="s"/>
      <c r="D291" s="126" t="s"/>
      <c r="E291" s="126" t="s"/>
      <c r="F291" s="126" t="s"/>
      <c r="G291" s="126" t="s"/>
      <c r="H291" s="126" t="s"/>
      <c r="I291" s="126" t="s"/>
      <c r="J291" s="126" t="s"/>
      <c r="K291" s="126" t="s"/>
      <c r="L291" s="126" t="s"/>
      <c r="M291" s="126" t="s"/>
      <c r="N291" s="126" t="s"/>
      <c r="O291" s="126" t="s"/>
      <c r="P291" s="126" t="s"/>
      <c r="Q291" s="126" t="s"/>
      <c r="R291" s="127" t="s"/>
    </row>
    <row customHeight="true" ht="18.75" outlineLevel="0" r="292">
      <c r="A292" s="20" t="s">
        <v>12</v>
      </c>
      <c r="B292" s="21" t="s"/>
      <c r="C292" s="21" t="s"/>
      <c r="D292" s="21" t="s"/>
      <c r="E292" s="21" t="s"/>
      <c r="F292" s="21" t="s"/>
      <c r="G292" s="21" t="s"/>
      <c r="H292" s="21" t="s"/>
      <c r="I292" s="21" t="s"/>
      <c r="J292" s="21" t="s"/>
      <c r="K292" s="21" t="s"/>
      <c r="L292" s="21" t="s"/>
      <c r="M292" s="21" t="s"/>
      <c r="N292" s="21" t="s"/>
      <c r="O292" s="21" t="s"/>
      <c r="P292" s="21" t="s"/>
      <c r="Q292" s="21" t="s"/>
      <c r="R292" s="22" t="s"/>
    </row>
    <row customHeight="true" ht="18" outlineLevel="0" r="293">
      <c r="A293" s="23" t="s">
        <v>13</v>
      </c>
      <c r="B293" s="24" t="s">
        <v>14</v>
      </c>
      <c r="C293" s="23" t="s">
        <v>15</v>
      </c>
      <c r="D293" s="24" t="s">
        <v>123</v>
      </c>
      <c r="E293" s="24" t="s">
        <v>17</v>
      </c>
      <c r="F293" s="23" t="s">
        <v>18</v>
      </c>
      <c r="G293" s="23" t="s">
        <v>19</v>
      </c>
      <c r="H293" s="23" t="s">
        <v>20</v>
      </c>
      <c r="I293" s="24" t="s">
        <v>21</v>
      </c>
      <c r="J293" s="26" t="n"/>
      <c r="K293" s="27" t="s">
        <v>22</v>
      </c>
      <c r="L293" s="27" t="n"/>
      <c r="M293" s="27" t="n"/>
      <c r="N293" s="27" t="n"/>
      <c r="O293" s="24" t="s">
        <v>23</v>
      </c>
      <c r="P293" s="28" t="s"/>
      <c r="Q293" s="28" t="s"/>
      <c r="R293" s="29" t="s"/>
    </row>
    <row customHeight="true" ht="15" outlineLevel="0" r="294">
      <c r="A294" s="30" t="s"/>
      <c r="B294" s="31" t="s"/>
      <c r="C294" s="30" t="s"/>
      <c r="D294" s="31" t="s"/>
      <c r="E294" s="31" t="s"/>
      <c r="F294" s="30" t="s"/>
      <c r="G294" s="30" t="s"/>
      <c r="H294" s="30" t="s"/>
      <c r="I294" s="31" t="s"/>
      <c r="J294" s="26" t="n"/>
      <c r="K294" s="24" t="s">
        <v>24</v>
      </c>
      <c r="L294" s="33" t="s">
        <v>25</v>
      </c>
      <c r="M294" s="33" t="s">
        <v>26</v>
      </c>
      <c r="N294" s="33" t="s">
        <v>27</v>
      </c>
      <c r="O294" s="33" t="s">
        <v>28</v>
      </c>
      <c r="P294" s="33" t="s">
        <v>29</v>
      </c>
      <c r="Q294" s="33" t="s">
        <v>30</v>
      </c>
      <c r="R294" s="33" t="s">
        <v>31</v>
      </c>
    </row>
    <row customHeight="true" ht="20.25" outlineLevel="0" r="295">
      <c r="A295" s="41" t="s">
        <v>131</v>
      </c>
      <c r="B295" s="34" t="s">
        <v>32</v>
      </c>
      <c r="C295" s="83" t="s">
        <v>132</v>
      </c>
      <c r="D295" s="34" t="s">
        <v>101</v>
      </c>
      <c r="E295" s="128" t="n">
        <v>54.98</v>
      </c>
      <c r="F295" s="39" t="n">
        <v>11.6666666666667</v>
      </c>
      <c r="G295" s="39" t="n">
        <v>19.1111111111111</v>
      </c>
      <c r="H295" s="43" t="n">
        <v>17.3333333333333</v>
      </c>
      <c r="I295" s="43" t="n">
        <v>287</v>
      </c>
      <c r="J295" s="82" t="n"/>
      <c r="K295" s="43" t="n">
        <v>56.2222222222222</v>
      </c>
      <c r="L295" s="43" t="n">
        <v>27.6666666666667</v>
      </c>
      <c r="M295" s="43" t="n">
        <v>137.555555555556</v>
      </c>
      <c r="N295" s="43" t="n">
        <v>1.22222222222222</v>
      </c>
      <c r="O295" s="43" t="n">
        <v>49.6666666666667</v>
      </c>
      <c r="P295" s="43" t="n">
        <v>0.035</v>
      </c>
      <c r="Q295" s="43" t="n">
        <v>0</v>
      </c>
      <c r="R295" s="43" t="n">
        <v>1.22222222222222</v>
      </c>
      <c r="S295" s="0" t="n"/>
      <c r="T295" s="0" t="n"/>
      <c r="U295" s="0" t="n"/>
      <c r="V295" s="0" t="n"/>
      <c r="W295" s="0" t="n"/>
      <c r="X295" s="0" t="n"/>
      <c r="Y295" s="0" t="n"/>
      <c r="Z295" s="0" t="n"/>
      <c r="AA295" s="0" t="n"/>
      <c r="AB295" s="0" t="n"/>
      <c r="AC295" s="0" t="n"/>
      <c r="AD295" s="0" t="n"/>
      <c r="AE295" s="0" t="n"/>
      <c r="AF295" s="0" t="n"/>
      <c r="AG295" s="0" t="n"/>
      <c r="AH295" s="0" t="n"/>
    </row>
    <row customHeight="true" ht="20.25" outlineLevel="0" r="296">
      <c r="A296" s="41" t="n">
        <v>171</v>
      </c>
      <c r="B296" s="41" t="s">
        <v>35</v>
      </c>
      <c r="C296" s="103" t="s">
        <v>133</v>
      </c>
      <c r="D296" s="41" t="n">
        <v>180</v>
      </c>
      <c r="E296" s="43" t="n">
        <v>16.57</v>
      </c>
      <c r="F296" s="43" t="n">
        <v>7.56</v>
      </c>
      <c r="G296" s="43" t="n">
        <v>11.88</v>
      </c>
      <c r="H296" s="43" t="n">
        <v>56.04</v>
      </c>
      <c r="I296" s="43" t="n">
        <v>300.9</v>
      </c>
      <c r="J296" s="60" t="n"/>
      <c r="K296" s="43" t="n">
        <v>136.7</v>
      </c>
      <c r="L296" s="43" t="n">
        <v>1.4</v>
      </c>
      <c r="M296" s="43" t="n">
        <v>22.2</v>
      </c>
      <c r="N296" s="43" t="n">
        <v>1.2</v>
      </c>
      <c r="O296" s="43" t="n">
        <v>1.2</v>
      </c>
      <c r="P296" s="43" t="n">
        <v>0.1</v>
      </c>
      <c r="Q296" s="43" t="n">
        <v>0</v>
      </c>
      <c r="R296" s="43" t="n">
        <v>0</v>
      </c>
      <c r="S296" s="0" t="n"/>
      <c r="T296" s="0" t="n"/>
      <c r="U296" s="0" t="n"/>
      <c r="V296" s="0" t="n"/>
      <c r="W296" s="0" t="n"/>
      <c r="X296" s="0" t="n"/>
      <c r="Y296" s="0" t="n"/>
      <c r="Z296" s="0" t="n"/>
      <c r="AA296" s="0" t="n"/>
      <c r="AB296" s="0" t="n"/>
      <c r="AC296" s="0" t="n"/>
      <c r="AD296" s="0" t="n"/>
      <c r="AE296" s="0" t="n"/>
      <c r="AF296" s="0" t="n"/>
      <c r="AG296" s="0" t="n"/>
      <c r="AH296" s="0" t="n"/>
    </row>
    <row customHeight="true" ht="18" outlineLevel="0" r="297">
      <c r="A297" s="41" t="n"/>
      <c r="B297" s="41" t="s">
        <v>37</v>
      </c>
      <c r="C297" s="57" t="s">
        <v>80</v>
      </c>
      <c r="D297" s="41" t="n">
        <v>40</v>
      </c>
      <c r="E297" s="43" t="n">
        <v>3.84</v>
      </c>
      <c r="F297" s="41" t="n">
        <v>3.16</v>
      </c>
      <c r="G297" s="43" t="n">
        <v>0.4</v>
      </c>
      <c r="H297" s="43" t="n">
        <v>19.32</v>
      </c>
      <c r="I297" s="43" t="n">
        <v>93.52</v>
      </c>
      <c r="J297" s="104" t="n"/>
      <c r="K297" s="43" t="n">
        <v>9.2</v>
      </c>
      <c r="L297" s="43" t="n">
        <v>13.2</v>
      </c>
      <c r="M297" s="43" t="n">
        <v>34.8</v>
      </c>
      <c r="N297" s="43" t="n">
        <v>0.44</v>
      </c>
      <c r="O297" s="44" t="n">
        <v>0</v>
      </c>
      <c r="P297" s="43" t="n">
        <v>0.04</v>
      </c>
      <c r="Q297" s="43" t="n">
        <v>0.09</v>
      </c>
      <c r="R297" s="43" t="n">
        <v>0.1</v>
      </c>
    </row>
    <row customHeight="true" ht="18" outlineLevel="0" r="298">
      <c r="A298" s="41" t="n">
        <v>376</v>
      </c>
      <c r="B298" s="41" t="s">
        <v>39</v>
      </c>
      <c r="C298" s="48" t="s">
        <v>134</v>
      </c>
      <c r="D298" s="41" t="n">
        <v>200</v>
      </c>
      <c r="E298" s="43" t="n">
        <v>1.89</v>
      </c>
      <c r="F298" s="43" t="n">
        <v>0.1</v>
      </c>
      <c r="G298" s="44" t="n">
        <v>0</v>
      </c>
      <c r="H298" s="43" t="n">
        <v>15</v>
      </c>
      <c r="I298" s="43" t="n">
        <v>60</v>
      </c>
      <c r="J298" s="60" t="n"/>
      <c r="K298" s="43" t="n">
        <v>5</v>
      </c>
      <c r="L298" s="44" t="n">
        <v>0</v>
      </c>
      <c r="M298" s="44" t="n">
        <v>0</v>
      </c>
      <c r="N298" s="43" t="n">
        <v>2</v>
      </c>
      <c r="O298" s="44" t="n">
        <v>0</v>
      </c>
      <c r="P298" s="44" t="n">
        <v>0</v>
      </c>
      <c r="Q298" s="44" t="n">
        <v>0</v>
      </c>
      <c r="R298" s="43" t="n">
        <v>0.1</v>
      </c>
    </row>
    <row customHeight="true" ht="18" outlineLevel="0" r="299">
      <c r="A299" s="41" t="n">
        <v>386</v>
      </c>
      <c r="B299" s="41" t="s">
        <v>41</v>
      </c>
      <c r="C299" s="42" t="s">
        <v>64</v>
      </c>
      <c r="D299" s="41" t="n">
        <v>100</v>
      </c>
      <c r="E299" s="43" t="n">
        <v>15.45</v>
      </c>
      <c r="F299" s="43" t="n">
        <v>2.7</v>
      </c>
      <c r="G299" s="43" t="n">
        <v>2.5</v>
      </c>
      <c r="H299" s="43" t="n">
        <v>10.8</v>
      </c>
      <c r="I299" s="43" t="n">
        <v>79</v>
      </c>
      <c r="J299" s="60" t="n"/>
      <c r="K299" s="43" t="n">
        <v>121</v>
      </c>
      <c r="L299" s="43" t="n">
        <v>15</v>
      </c>
      <c r="M299" s="43" t="n">
        <v>94</v>
      </c>
      <c r="N299" s="43" t="n">
        <v>0.1</v>
      </c>
      <c r="O299" s="43" t="n">
        <v>20</v>
      </c>
      <c r="P299" s="43" t="n">
        <v>0.045</v>
      </c>
      <c r="Q299" s="43" t="n">
        <v>0.1</v>
      </c>
      <c r="R299" s="43" t="n">
        <v>1.35</v>
      </c>
      <c r="S299" s="40" t="n"/>
      <c r="T299" s="0" t="n"/>
      <c r="U299" s="0" t="n"/>
      <c r="V299" s="0" t="n"/>
      <c r="W299" s="0" t="n"/>
      <c r="X299" s="0" t="n"/>
      <c r="Y299" s="0" t="n"/>
      <c r="Z299" s="0" t="n"/>
      <c r="AA299" s="0" t="n"/>
      <c r="AB299" s="0" t="n"/>
      <c r="AC299" s="0" t="n"/>
      <c r="AD299" s="0" t="n"/>
      <c r="AE299" s="0" t="n"/>
      <c r="AF299" s="0" t="n"/>
      <c r="AG299" s="0" t="n"/>
      <c r="AH299" s="0" t="n"/>
      <c r="AI299" s="0" t="n"/>
    </row>
    <row customHeight="true" ht="18" outlineLevel="0" r="300">
      <c r="A300" s="33" t="s">
        <v>45</v>
      </c>
      <c r="B300" s="51" t="s"/>
      <c r="C300" s="52" t="s"/>
      <c r="D300" s="33" t="n">
        <v>650</v>
      </c>
      <c r="E300" s="66" t="n">
        <f aca="false" ca="false" dt2D="false" dtr="false" t="normal">SUM(E295:E299)</f>
        <v>92.73</v>
      </c>
      <c r="F300" s="66" t="n">
        <f aca="false" ca="false" dt2D="false" dtr="false" t="normal">SUM(F295:F298)</f>
        <v>22.4866666666667</v>
      </c>
      <c r="G300" s="66" t="n">
        <f aca="false" ca="false" dt2D="false" dtr="false" t="normal">SUM(G295:G298)</f>
        <v>31.3911111111111</v>
      </c>
      <c r="H300" s="66" t="n">
        <f aca="false" ca="false" dt2D="false" dtr="false" t="normal">SUM(H295:H298)</f>
        <v>107.6933333333333</v>
      </c>
      <c r="I300" s="66" t="n">
        <f aca="false" ca="false" dt2D="false" dtr="false" t="normal">SUM(I295:I298)</f>
        <v>741.42</v>
      </c>
      <c r="J300" s="66" t="n">
        <f aca="false" ca="false" dt2D="false" dtr="false" t="normal">SUM(J295:J298)</f>
        <v>0</v>
      </c>
      <c r="K300" s="66" t="n">
        <f aca="false" ca="false" dt2D="false" dtr="false" t="normal">SUM(K295:K298)</f>
        <v>207.12222222222218</v>
      </c>
      <c r="L300" s="66" t="n">
        <f aca="false" ca="false" dt2D="false" dtr="false" t="normal">SUM(L295:L298)</f>
        <v>42.266666666666694</v>
      </c>
      <c r="M300" s="66" t="n">
        <f aca="false" ca="false" dt2D="false" dtr="false" t="normal">SUM(M295:M298)</f>
        <v>194.555555555556</v>
      </c>
      <c r="N300" s="66" t="n">
        <f aca="false" ca="false" dt2D="false" dtr="false" t="normal">SUM(N295:N298)</f>
        <v>4.86222222222222</v>
      </c>
      <c r="O300" s="66" t="n">
        <f aca="false" ca="false" dt2D="false" dtr="false" t="normal">SUM(O295:O298)</f>
        <v>50.8666666666667</v>
      </c>
      <c r="P300" s="66" t="n">
        <f aca="false" ca="false" dt2D="false" dtr="false" t="normal">SUM(P295:P298)</f>
        <v>0.17500000000000002</v>
      </c>
      <c r="Q300" s="66" t="n">
        <f aca="false" ca="false" dt2D="false" dtr="false" t="normal">SUM(Q295:Q298)</f>
        <v>0.09</v>
      </c>
      <c r="R300" s="66" t="n">
        <f aca="false" ca="false" dt2D="false" dtr="false" t="normal">SUM(R295:R298)</f>
        <v>1.4222222222222203</v>
      </c>
    </row>
    <row customHeight="true" ht="18" outlineLevel="0" r="301">
      <c r="A301" s="20" t="s">
        <v>46</v>
      </c>
      <c r="B301" s="21" t="s"/>
      <c r="C301" s="21" t="s"/>
      <c r="D301" s="21" t="s"/>
      <c r="E301" s="21" t="s"/>
      <c r="F301" s="21" t="s"/>
      <c r="G301" s="21" t="s"/>
      <c r="H301" s="21" t="s"/>
      <c r="I301" s="21" t="s"/>
      <c r="J301" s="21" t="s"/>
      <c r="K301" s="21" t="s"/>
      <c r="L301" s="21" t="s"/>
      <c r="M301" s="21" t="s"/>
      <c r="N301" s="21" t="s"/>
      <c r="O301" s="21" t="s"/>
      <c r="P301" s="21" t="s"/>
      <c r="Q301" s="21" t="s"/>
      <c r="R301" s="22" t="s"/>
    </row>
    <row customHeight="true" ht="18" outlineLevel="0" r="302">
      <c r="A302" s="23" t="s">
        <v>13</v>
      </c>
      <c r="B302" s="24" t="s">
        <v>14</v>
      </c>
      <c r="C302" s="23" t="s">
        <v>15</v>
      </c>
      <c r="D302" s="24" t="s">
        <v>123</v>
      </c>
      <c r="E302" s="24" t="s">
        <v>17</v>
      </c>
      <c r="F302" s="23" t="s">
        <v>18</v>
      </c>
      <c r="G302" s="23" t="s">
        <v>19</v>
      </c>
      <c r="H302" s="23" t="s">
        <v>20</v>
      </c>
      <c r="I302" s="24" t="s">
        <v>21</v>
      </c>
      <c r="J302" s="26" t="n"/>
      <c r="K302" s="27" t="s">
        <v>22</v>
      </c>
      <c r="L302" s="27" t="n"/>
      <c r="M302" s="27" t="n"/>
      <c r="N302" s="27" t="n"/>
      <c r="O302" s="24" t="s">
        <v>23</v>
      </c>
      <c r="P302" s="28" t="s"/>
      <c r="Q302" s="28" t="s"/>
      <c r="R302" s="29" t="s"/>
    </row>
    <row customHeight="true" ht="15" outlineLevel="0" r="303">
      <c r="A303" s="30" t="s"/>
      <c r="B303" s="31" t="s"/>
      <c r="C303" s="30" t="s"/>
      <c r="D303" s="31" t="s"/>
      <c r="E303" s="31" t="s"/>
      <c r="F303" s="30" t="s"/>
      <c r="G303" s="30" t="s"/>
      <c r="H303" s="30" t="s"/>
      <c r="I303" s="31" t="s"/>
      <c r="J303" s="26" t="n"/>
      <c r="K303" s="24" t="s">
        <v>24</v>
      </c>
      <c r="L303" s="33" t="s">
        <v>25</v>
      </c>
      <c r="M303" s="33" t="s">
        <v>26</v>
      </c>
      <c r="N303" s="33" t="s">
        <v>27</v>
      </c>
      <c r="O303" s="33" t="s">
        <v>28</v>
      </c>
      <c r="P303" s="33" t="s">
        <v>29</v>
      </c>
      <c r="Q303" s="33" t="s">
        <v>30</v>
      </c>
      <c r="R303" s="33" t="s">
        <v>31</v>
      </c>
    </row>
    <row customHeight="true" ht="18" outlineLevel="0" r="304">
      <c r="A304" s="45" t="n">
        <v>52</v>
      </c>
      <c r="B304" s="41" t="s">
        <v>32</v>
      </c>
      <c r="C304" s="57" t="s">
        <v>47</v>
      </c>
      <c r="D304" s="41" t="n">
        <v>100</v>
      </c>
      <c r="E304" s="43" t="n">
        <v>9.76</v>
      </c>
      <c r="F304" s="58" t="n">
        <v>1.7</v>
      </c>
      <c r="G304" s="58" t="n">
        <v>6</v>
      </c>
      <c r="H304" s="58" t="n">
        <v>11</v>
      </c>
      <c r="I304" s="43" t="n">
        <v>104</v>
      </c>
      <c r="J304" s="43" t="n"/>
      <c r="K304" s="43" t="n">
        <v>35.2</v>
      </c>
      <c r="L304" s="43" t="n">
        <v>20.8</v>
      </c>
      <c r="M304" s="43" t="n">
        <v>41</v>
      </c>
      <c r="N304" s="43" t="n">
        <v>1.3</v>
      </c>
      <c r="O304" s="43" t="n">
        <v>0</v>
      </c>
      <c r="P304" s="43" t="n">
        <v>0</v>
      </c>
      <c r="Q304" s="43" t="n">
        <v>0.2</v>
      </c>
      <c r="R304" s="43" t="n">
        <v>9.5</v>
      </c>
      <c r="S304" s="0" t="n"/>
      <c r="T304" s="0" t="n"/>
      <c r="U304" s="0" t="n"/>
      <c r="V304" s="0" t="n"/>
      <c r="W304" s="0" t="n"/>
      <c r="X304" s="0" t="n"/>
      <c r="Y304" s="0" t="n"/>
      <c r="Z304" s="0" t="n"/>
      <c r="AA304" s="0" t="n"/>
      <c r="AB304" s="0" t="n"/>
      <c r="AC304" s="0" t="n"/>
      <c r="AD304" s="0" t="n"/>
      <c r="AE304" s="0" t="n"/>
      <c r="AF304" s="0" t="n"/>
      <c r="AG304" s="0" t="n"/>
      <c r="AH304" s="0" t="n"/>
    </row>
    <row customHeight="true" ht="18" outlineLevel="0" r="305">
      <c r="A305" s="41" t="n">
        <v>96</v>
      </c>
      <c r="B305" s="41" t="s">
        <v>35</v>
      </c>
      <c r="C305" s="59" t="s">
        <v>135</v>
      </c>
      <c r="D305" s="34" t="n">
        <v>250</v>
      </c>
      <c r="E305" s="43" t="n">
        <v>14.09</v>
      </c>
      <c r="F305" s="43" t="n">
        <v>2.1</v>
      </c>
      <c r="G305" s="43" t="n">
        <v>5.1</v>
      </c>
      <c r="H305" s="43" t="n">
        <v>20.5</v>
      </c>
      <c r="I305" s="43" t="n">
        <v>136.3</v>
      </c>
      <c r="J305" s="60" t="n"/>
      <c r="K305" s="43" t="n">
        <v>89.3</v>
      </c>
      <c r="L305" s="43" t="n">
        <v>13.5</v>
      </c>
      <c r="M305" s="43" t="n">
        <v>33.4</v>
      </c>
      <c r="N305" s="43" t="n">
        <v>1</v>
      </c>
      <c r="O305" s="43" t="n">
        <v>1.1</v>
      </c>
      <c r="P305" s="43" t="n">
        <v>3.8</v>
      </c>
      <c r="Q305" s="43" t="n">
        <v>0.3</v>
      </c>
      <c r="R305" s="43" t="n">
        <v>2.1</v>
      </c>
      <c r="S305" s="0" t="n"/>
      <c r="T305" s="0" t="n"/>
      <c r="U305" s="0" t="n"/>
      <c r="V305" s="0" t="n"/>
      <c r="W305" s="0" t="n"/>
      <c r="X305" s="0" t="n"/>
      <c r="Y305" s="0" t="n"/>
      <c r="Z305" s="0" t="n"/>
      <c r="AA305" s="0" t="n"/>
      <c r="AB305" s="0" t="n"/>
      <c r="AC305" s="0" t="n"/>
      <c r="AD305" s="0" t="n"/>
      <c r="AE305" s="0" t="n"/>
      <c r="AF305" s="0" t="n"/>
      <c r="AG305" s="0" t="n"/>
      <c r="AH305" s="0" t="n"/>
    </row>
    <row customHeight="true" ht="18" outlineLevel="0" r="306">
      <c r="A306" s="41" t="n">
        <v>291</v>
      </c>
      <c r="B306" s="41" t="s">
        <v>37</v>
      </c>
      <c r="C306" s="59" t="s">
        <v>61</v>
      </c>
      <c r="D306" s="41" t="n">
        <v>280</v>
      </c>
      <c r="E306" s="43" t="n">
        <v>64.43</v>
      </c>
      <c r="F306" s="43" t="n">
        <v>33.6</v>
      </c>
      <c r="G306" s="43" t="n">
        <v>42.82</v>
      </c>
      <c r="H306" s="41" t="n">
        <v>54.37</v>
      </c>
      <c r="I306" s="43" t="n">
        <v>737.56</v>
      </c>
      <c r="J306" s="42" t="n"/>
      <c r="K306" s="41" t="n">
        <v>72.68</v>
      </c>
      <c r="L306" s="41" t="n">
        <v>76.42</v>
      </c>
      <c r="M306" s="43" t="n">
        <v>321.18</v>
      </c>
      <c r="N306" s="43" t="n">
        <v>3.62</v>
      </c>
      <c r="O306" s="41" t="n">
        <v>77.35</v>
      </c>
      <c r="P306" s="44" t="n">
        <v>0.03</v>
      </c>
      <c r="Q306" s="44" t="n">
        <v>0</v>
      </c>
      <c r="R306" s="41" t="n">
        <v>1.63</v>
      </c>
      <c r="S306" s="0" t="n"/>
      <c r="T306" s="0" t="n"/>
      <c r="U306" s="0" t="n"/>
      <c r="V306" s="0" t="n"/>
      <c r="W306" s="0" t="n"/>
      <c r="X306" s="0" t="n"/>
      <c r="Y306" s="0" t="n"/>
      <c r="Z306" s="0" t="n"/>
      <c r="AA306" s="0" t="n"/>
      <c r="AB306" s="0" t="n"/>
      <c r="AC306" s="0" t="n"/>
      <c r="AD306" s="0" t="n"/>
      <c r="AE306" s="0" t="n"/>
      <c r="AF306" s="0" t="n"/>
      <c r="AG306" s="0" t="n"/>
      <c r="AH306" s="0" t="n"/>
      <c r="AI306" s="0" t="n"/>
    </row>
    <row customHeight="true" ht="18" outlineLevel="0" r="307">
      <c r="A307" s="41" t="n">
        <v>1041</v>
      </c>
      <c r="B307" s="41" t="s">
        <v>39</v>
      </c>
      <c r="C307" s="59" t="s">
        <v>95</v>
      </c>
      <c r="D307" s="41" t="n">
        <v>200</v>
      </c>
      <c r="E307" s="43" t="n">
        <v>8.14</v>
      </c>
      <c r="F307" s="43" t="n">
        <v>0.1</v>
      </c>
      <c r="G307" s="44" t="n">
        <v>0</v>
      </c>
      <c r="H307" s="43" t="n">
        <v>27.1</v>
      </c>
      <c r="I307" s="43" t="n">
        <v>108.6</v>
      </c>
      <c r="J307" s="82" t="n"/>
      <c r="K307" s="43" t="n">
        <v>23.52</v>
      </c>
      <c r="L307" s="44" t="n">
        <v>0</v>
      </c>
      <c r="M307" s="44" t="n">
        <v>0</v>
      </c>
      <c r="N307" s="43" t="n">
        <v>0.24</v>
      </c>
      <c r="O307" s="43" t="n">
        <v>0</v>
      </c>
      <c r="P307" s="43" t="n">
        <v>0.03</v>
      </c>
      <c r="Q307" s="44" t="n">
        <v>0</v>
      </c>
      <c r="R307" s="43" t="n">
        <v>12.9</v>
      </c>
      <c r="S307" s="40" t="n"/>
    </row>
    <row customHeight="true" ht="18" outlineLevel="0" r="308">
      <c r="A308" s="41" t="n"/>
      <c r="B308" s="41" t="s">
        <v>41</v>
      </c>
      <c r="C308" s="59" t="s">
        <v>52</v>
      </c>
      <c r="D308" s="34" t="n">
        <v>40</v>
      </c>
      <c r="E308" s="43" t="n">
        <v>3.2</v>
      </c>
      <c r="F308" s="43" t="n">
        <v>1.68</v>
      </c>
      <c r="G308" s="43" t="n">
        <v>0.33</v>
      </c>
      <c r="H308" s="43" t="n">
        <v>14.82</v>
      </c>
      <c r="I308" s="43" t="n">
        <v>68.97</v>
      </c>
      <c r="J308" s="82" t="n"/>
      <c r="K308" s="43" t="n">
        <v>6.9</v>
      </c>
      <c r="L308" s="43" t="n">
        <v>7.5</v>
      </c>
      <c r="M308" s="104" t="n">
        <v>31.8</v>
      </c>
      <c r="N308" s="43" t="n">
        <v>0.93</v>
      </c>
      <c r="O308" s="104" t="n">
        <v>0</v>
      </c>
      <c r="P308" s="104" t="n">
        <v>0.03</v>
      </c>
      <c r="Q308" s="104" t="n">
        <v>0</v>
      </c>
      <c r="R308" s="104" t="n">
        <v>0</v>
      </c>
      <c r="S308" s="0" t="n"/>
      <c r="T308" s="0" t="n"/>
      <c r="U308" s="0" t="n"/>
      <c r="V308" s="0" t="n"/>
      <c r="W308" s="0" t="n"/>
      <c r="X308" s="0" t="n"/>
      <c r="Y308" s="0" t="n"/>
      <c r="Z308" s="0" t="n"/>
      <c r="AA308" s="0" t="n"/>
      <c r="AB308" s="0" t="n"/>
      <c r="AC308" s="0" t="n"/>
      <c r="AD308" s="0" t="n"/>
      <c r="AE308" s="0" t="n"/>
      <c r="AF308" s="0" t="n"/>
      <c r="AG308" s="0" t="n"/>
      <c r="AH308" s="0" t="n"/>
      <c r="AI308" s="0" t="n"/>
    </row>
    <row customHeight="true" ht="18" outlineLevel="0" r="309">
      <c r="A309" s="41" t="n"/>
      <c r="B309" s="41" t="s">
        <v>43</v>
      </c>
      <c r="C309" s="42" t="s">
        <v>53</v>
      </c>
      <c r="D309" s="34" t="n">
        <v>70</v>
      </c>
      <c r="E309" s="39" t="n">
        <v>6.72</v>
      </c>
      <c r="F309" s="43" t="n">
        <v>2.37</v>
      </c>
      <c r="G309" s="43" t="n">
        <v>0.3</v>
      </c>
      <c r="H309" s="43" t="n">
        <v>14.49</v>
      </c>
      <c r="I309" s="43" t="n">
        <v>70.14</v>
      </c>
      <c r="J309" s="60" t="n"/>
      <c r="K309" s="43" t="n">
        <v>6.9</v>
      </c>
      <c r="L309" s="43" t="n">
        <v>9.9</v>
      </c>
      <c r="M309" s="43" t="n">
        <v>26.1</v>
      </c>
      <c r="N309" s="43" t="n">
        <v>0.33</v>
      </c>
      <c r="O309" s="43" t="n">
        <v>0</v>
      </c>
      <c r="P309" s="43" t="n">
        <v>0.03</v>
      </c>
      <c r="Q309" s="43" t="n">
        <v>0</v>
      </c>
      <c r="R309" s="43" t="n">
        <v>0</v>
      </c>
      <c r="S309" s="0" t="n"/>
      <c r="T309" s="0" t="n"/>
      <c r="U309" s="0" t="n"/>
      <c r="V309" s="0" t="n"/>
      <c r="W309" s="0" t="n"/>
      <c r="X309" s="0" t="n"/>
      <c r="Y309" s="0" t="n"/>
      <c r="Z309" s="0" t="n"/>
      <c r="AA309" s="0" t="n"/>
      <c r="AB309" s="0" t="n"/>
      <c r="AC309" s="0" t="n"/>
      <c r="AD309" s="0" t="n"/>
      <c r="AE309" s="0" t="n"/>
      <c r="AF309" s="0" t="n"/>
      <c r="AG309" s="0" t="n"/>
      <c r="AH309" s="0" t="n"/>
      <c r="AI309" s="0" t="n"/>
    </row>
    <row customHeight="true" ht="18" outlineLevel="0" r="310">
      <c r="A310" s="33" t="s">
        <v>45</v>
      </c>
      <c r="B310" s="51" t="s"/>
      <c r="C310" s="52" t="s"/>
      <c r="D310" s="33" t="n">
        <v>940</v>
      </c>
      <c r="E310" s="66" t="n">
        <f aca="false" ca="false" dt2D="false" dtr="false" t="normal">SUM(E304:E309)</f>
        <v>106.34</v>
      </c>
      <c r="F310" s="33" t="n">
        <f aca="false" ca="false" dt2D="false" dtr="false" t="normal">SUM(F304:F309)</f>
        <v>41.55</v>
      </c>
      <c r="G310" s="33" t="n">
        <f aca="false" ca="false" dt2D="false" dtr="false" t="normal">SUM(G304:G309)</f>
        <v>54.55</v>
      </c>
      <c r="H310" s="33" t="n">
        <f aca="false" ca="false" dt2D="false" dtr="false" t="normal">SUM(H304:H309)</f>
        <v>142.28</v>
      </c>
      <c r="I310" s="33" t="n">
        <f aca="false" ca="false" dt2D="false" dtr="false" t="normal">SUM(I304:I309)</f>
        <v>1225.57</v>
      </c>
      <c r="J310" s="33" t="n">
        <f aca="false" ca="false" dt2D="false" dtr="false" t="normal">SUM(J304:J309)</f>
        <v>0</v>
      </c>
      <c r="K310" s="33" t="n">
        <f aca="false" ca="false" dt2D="false" dtr="false" t="normal">SUM(K304:K309)</f>
        <v>234.50000000000003</v>
      </c>
      <c r="L310" s="66" t="n">
        <f aca="false" ca="false" dt2D="false" dtr="false" t="normal">SUM(L304:L309)</f>
        <v>128.12</v>
      </c>
      <c r="M310" s="66" t="n">
        <f aca="false" ca="false" dt2D="false" dtr="false" t="normal">SUM(M304:M309)</f>
        <v>453.4800000000001</v>
      </c>
      <c r="N310" s="33" t="n">
        <f aca="false" ca="false" dt2D="false" dtr="false" t="normal">SUM(N304:N309)</f>
        <v>7.42</v>
      </c>
      <c r="O310" s="66" t="n">
        <f aca="false" ca="false" dt2D="false" dtr="false" t="normal">SUM(O304:O309)</f>
        <v>78.44999999999999</v>
      </c>
      <c r="P310" s="66" t="n">
        <f aca="false" ca="false" dt2D="false" dtr="false" t="normal">SUM(P304:P309)</f>
        <v>3.919999999999999</v>
      </c>
      <c r="Q310" s="66" t="n">
        <f aca="false" ca="false" dt2D="false" dtr="false" t="normal">SUM(Q304:Q309)</f>
        <v>0.5</v>
      </c>
      <c r="R310" s="33" t="n">
        <f aca="false" ca="false" dt2D="false" dtr="false" t="normal">SUM(R304:R309)</f>
        <v>26.130000000000003</v>
      </c>
    </row>
    <row customHeight="true" ht="18" outlineLevel="0" r="311">
      <c r="A311" s="63" t="s">
        <v>54</v>
      </c>
      <c r="B311" s="64" t="s"/>
      <c r="C311" s="64" t="s"/>
      <c r="D311" s="65" t="s"/>
      <c r="E311" s="66" t="n">
        <f aca="false" ca="false" dt2D="false" dtr="false" t="normal">E300+E310</f>
        <v>199.07</v>
      </c>
      <c r="F311" s="66" t="n">
        <f aca="false" ca="false" dt2D="false" dtr="false" t="normal">F300+F310</f>
        <v>64.03666666666669</v>
      </c>
      <c r="G311" s="66" t="n">
        <f aca="false" ca="false" dt2D="false" dtr="false" t="normal">G300+G310</f>
        <v>85.9411111111111</v>
      </c>
      <c r="H311" s="66" t="n">
        <f aca="false" ca="false" dt2D="false" dtr="false" t="normal">H300+H310</f>
        <v>249.9733333333333</v>
      </c>
      <c r="I311" s="66" t="n">
        <f aca="false" ca="false" dt2D="false" dtr="false" t="normal">I300+I310</f>
        <v>1966.9899999999998</v>
      </c>
      <c r="J311" s="66" t="n">
        <f aca="false" ca="false" dt2D="false" dtr="false" t="normal">J300+J310</f>
        <v>0</v>
      </c>
      <c r="K311" s="66" t="n">
        <f aca="false" ca="false" dt2D="false" dtr="false" t="normal">K300+K310</f>
        <v>441.6222222222222</v>
      </c>
      <c r="L311" s="66" t="n">
        <f aca="false" ca="false" dt2D="false" dtr="false" t="normal">L300+L310</f>
        <v>170.3866666666667</v>
      </c>
      <c r="M311" s="66" t="n">
        <f aca="false" ca="false" dt2D="false" dtr="false" t="normal">M300+M310</f>
        <v>648.0355555555561</v>
      </c>
      <c r="N311" s="66" t="n">
        <f aca="false" ca="false" dt2D="false" dtr="false" t="normal">N300+N310</f>
        <v>12.28222222222222</v>
      </c>
      <c r="O311" s="66" t="n">
        <f aca="false" ca="false" dt2D="false" dtr="false" t="normal">O300+O310</f>
        <v>129.3166666666667</v>
      </c>
      <c r="P311" s="66" t="n">
        <f aca="false" ca="false" dt2D="false" dtr="false" t="normal">P300+P310</f>
        <v>4.094999999999999</v>
      </c>
      <c r="Q311" s="66" t="n">
        <f aca="false" ca="false" dt2D="false" dtr="false" t="normal">Q300+Q310</f>
        <v>0.59</v>
      </c>
      <c r="R311" s="66" t="n">
        <f aca="false" ca="false" dt2D="false" dtr="false" t="normal">R300+R310</f>
        <v>27.552222222222223</v>
      </c>
    </row>
    <row customHeight="true" ht="18" outlineLevel="0" r="312">
      <c r="A312" s="67" t="n"/>
      <c r="B312" s="67" t="n"/>
      <c r="C312" s="67" t="n"/>
      <c r="D312" s="67" t="n"/>
      <c r="E312" s="68" t="n"/>
      <c r="F312" s="68" t="n"/>
      <c r="G312" s="68" t="n"/>
      <c r="H312" s="68" t="n"/>
      <c r="I312" s="68" t="n"/>
      <c r="J312" s="68" t="n"/>
      <c r="K312" s="68" t="n"/>
      <c r="L312" s="68" t="n"/>
      <c r="M312" s="68" t="n"/>
      <c r="N312" s="68" t="n"/>
      <c r="O312" s="68" t="n"/>
      <c r="P312" s="68" t="n"/>
      <c r="Q312" s="68" t="n"/>
      <c r="R312" s="68" t="n"/>
    </row>
    <row customHeight="true" ht="18" outlineLevel="0" r="313">
      <c r="A313" s="67" t="n"/>
      <c r="B313" s="67" t="n"/>
      <c r="C313" s="67" t="n"/>
      <c r="D313" s="67" t="n"/>
      <c r="E313" s="68" t="n"/>
      <c r="F313" s="68" t="n"/>
      <c r="G313" s="68" t="n"/>
      <c r="H313" s="68" t="n"/>
      <c r="I313" s="68" t="n"/>
      <c r="J313" s="68" t="n"/>
      <c r="K313" s="68" t="n"/>
      <c r="L313" s="68" t="n"/>
      <c r="M313" s="68" t="n"/>
      <c r="N313" s="68" t="n"/>
      <c r="O313" s="68" t="n"/>
      <c r="P313" s="68" t="n"/>
      <c r="Q313" s="68" t="n"/>
      <c r="R313" s="68" t="n"/>
    </row>
    <row customHeight="true" ht="18" outlineLevel="0" r="314">
      <c r="A314" s="67" t="n"/>
      <c r="B314" s="67" t="n"/>
      <c r="C314" s="67" t="n"/>
      <c r="D314" s="67" t="n"/>
      <c r="E314" s="68" t="n"/>
      <c r="F314" s="68" t="n"/>
      <c r="G314" s="68" t="n"/>
      <c r="H314" s="68" t="n"/>
      <c r="I314" s="68" t="n"/>
      <c r="J314" s="68" t="n"/>
      <c r="K314" s="68" t="n"/>
      <c r="L314" s="68" t="n"/>
      <c r="M314" s="68" t="n"/>
      <c r="N314" s="68" t="n"/>
      <c r="O314" s="68" t="n"/>
      <c r="P314" s="68" t="n"/>
      <c r="Q314" s="68" t="n"/>
      <c r="R314" s="68" t="n"/>
    </row>
    <row customHeight="true" ht="18" outlineLevel="0" r="315">
      <c r="A315" s="67" t="n"/>
      <c r="B315" s="67" t="n"/>
      <c r="C315" s="11" t="s">
        <v>136</v>
      </c>
      <c r="D315" s="67" t="n"/>
      <c r="E315" s="129" t="n">
        <f aca="false" ca="false" dt2D="false" dtr="false" t="normal">E19+E50+E81+E113+E144+E175+E206+E237+E268+E300</f>
        <v>980.7599999999999</v>
      </c>
      <c r="F315" s="70" t="n"/>
      <c r="G315" s="70" t="n"/>
      <c r="H315" s="70" t="n"/>
      <c r="I315" s="70" t="n"/>
      <c r="J315" s="71" t="n"/>
      <c r="K315" s="70" t="n"/>
      <c r="L315" s="70" t="n"/>
      <c r="M315" s="70" t="n"/>
      <c r="N315" s="70" t="n"/>
      <c r="O315" s="70" t="n"/>
      <c r="P315" s="70" t="n"/>
      <c r="Q315" s="70" t="n"/>
      <c r="R315" s="70" t="n"/>
    </row>
    <row customHeight="true" ht="18" outlineLevel="0" r="316">
      <c r="A316" s="67" t="n"/>
      <c r="B316" s="67" t="n"/>
      <c r="C316" s="11" t="s">
        <v>137</v>
      </c>
      <c r="D316" s="67" t="n"/>
      <c r="E316" s="68" t="n">
        <f aca="false" ca="false" dt2D="false" dtr="false" t="normal">E315/10</f>
        <v>98.076</v>
      </c>
      <c r="F316" s="70" t="n"/>
      <c r="G316" s="70" t="n"/>
      <c r="H316" s="70" t="n"/>
      <c r="I316" s="70" t="n"/>
      <c r="J316" s="71" t="n"/>
      <c r="K316" s="70" t="n"/>
      <c r="L316" s="70" t="n"/>
      <c r="M316" s="70" t="n"/>
      <c r="N316" s="70" t="n"/>
      <c r="O316" s="70" t="n"/>
      <c r="P316" s="70" t="n"/>
      <c r="Q316" s="70" t="n"/>
      <c r="R316" s="70" t="n"/>
    </row>
    <row customHeight="true" ht="18" outlineLevel="0" r="317">
      <c r="A317" s="67" t="n"/>
      <c r="B317" s="67" t="n"/>
      <c r="C317" s="11" t="s">
        <v>138</v>
      </c>
      <c r="D317" s="67" t="n"/>
      <c r="E317" s="129" t="n"/>
      <c r="F317" s="129" t="n">
        <f aca="false" ca="false" dt2D="false" dtr="false" t="normal">E29+E61+E92+E124+E154+E186+E216+E248+E279+E310</f>
        <v>1131.8839999999998</v>
      </c>
      <c r="G317" s="70" t="n"/>
      <c r="H317" s="70" t="n"/>
      <c r="I317" s="70" t="n"/>
      <c r="J317" s="71" t="n"/>
      <c r="K317" s="70" t="n"/>
      <c r="L317" s="70" t="n"/>
      <c r="M317" s="70" t="n"/>
      <c r="N317" s="70" t="n"/>
      <c r="O317" s="70" t="n"/>
      <c r="P317" s="70" t="n"/>
      <c r="Q317" s="70" t="n"/>
      <c r="R317" s="70" t="n"/>
    </row>
    <row outlineLevel="0" r="318">
      <c r="A318" s="67" t="n"/>
      <c r="B318" s="67" t="n"/>
      <c r="C318" s="11" t="s">
        <v>137</v>
      </c>
      <c r="D318" s="67" t="n"/>
      <c r="E318" s="129" t="n"/>
      <c r="F318" s="129" t="n">
        <f aca="false" ca="false" dt2D="false" dtr="false" t="normal">F317/10</f>
        <v>113.18839999999997</v>
      </c>
      <c r="G318" s="70" t="n"/>
      <c r="H318" s="70" t="n"/>
      <c r="I318" s="70" t="n"/>
      <c r="J318" s="71" t="n"/>
      <c r="K318" s="70" t="n"/>
      <c r="L318" s="70" t="n"/>
      <c r="M318" s="70" t="n"/>
      <c r="N318" s="70" t="n"/>
      <c r="O318" s="70" t="n"/>
      <c r="P318" s="70" t="n"/>
      <c r="Q318" s="70" t="n"/>
      <c r="R318" s="70" t="n"/>
    </row>
    <row outlineLevel="0" r="319">
      <c r="C319" s="71" t="n"/>
      <c r="D319" s="69" t="n"/>
      <c r="E319" s="69" t="n"/>
      <c r="F319" s="130" t="n"/>
    </row>
    <row ht="15" outlineLevel="0" r="320">
      <c r="F320" s="130" t="n"/>
    </row>
    <row outlineLevel="0" r="323">
      <c r="C323" s="71" t="s">
        <v>139</v>
      </c>
      <c r="D323" s="69" t="n"/>
      <c r="E323" s="69" t="n"/>
      <c r="F323" s="131" t="s">
        <v>140</v>
      </c>
      <c r="G323" s="132" t="s">
        <v>141</v>
      </c>
      <c r="H323" s="132" t="s">
        <v>142</v>
      </c>
      <c r="I323" s="132" t="s">
        <v>143</v>
      </c>
    </row>
    <row outlineLevel="0" r="324">
      <c r="C324" s="71" t="s">
        <v>144</v>
      </c>
      <c r="D324" s="69" t="n"/>
      <c r="E324" s="69" t="n"/>
      <c r="F324" s="131" t="n">
        <v>46.05</v>
      </c>
      <c r="G324" s="131" t="n">
        <v>50.1</v>
      </c>
      <c r="H324" s="131" t="n">
        <v>198.6</v>
      </c>
      <c r="I324" s="131" t="n">
        <v>1439.84</v>
      </c>
    </row>
  </sheetData>
  <mergeCells count="372">
    <mergeCell ref="A1:C1"/>
    <mergeCell ref="A2:C2"/>
    <mergeCell ref="D1:R1"/>
    <mergeCell ref="K2:T2"/>
    <mergeCell ref="D2:I2"/>
    <mergeCell ref="A4:C4"/>
    <mergeCell ref="A5:C5"/>
    <mergeCell ref="D4:R4"/>
    <mergeCell ref="D5:F5"/>
    <mergeCell ref="G5:R5"/>
    <mergeCell ref="A6:R6"/>
    <mergeCell ref="A7:R7"/>
    <mergeCell ref="A8:R8"/>
    <mergeCell ref="A9:R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O11:R11"/>
    <mergeCell ref="A19:C19"/>
    <mergeCell ref="A20:R20"/>
    <mergeCell ref="O21:R21"/>
    <mergeCell ref="H21:H22"/>
    <mergeCell ref="G21:G22"/>
    <mergeCell ref="B21:B22"/>
    <mergeCell ref="E21:E22"/>
    <mergeCell ref="C21:C22"/>
    <mergeCell ref="D21:D22"/>
    <mergeCell ref="F21:F22"/>
    <mergeCell ref="A21:A22"/>
    <mergeCell ref="I21:I22"/>
    <mergeCell ref="I34:R34"/>
    <mergeCell ref="G35:R35"/>
    <mergeCell ref="I36:R36"/>
    <mergeCell ref="I37:R37"/>
    <mergeCell ref="A36:C36"/>
    <mergeCell ref="A37:C37"/>
    <mergeCell ref="A38:R38"/>
    <mergeCell ref="F43:F44"/>
    <mergeCell ref="G43:G44"/>
    <mergeCell ref="E52:E53"/>
    <mergeCell ref="F52:F53"/>
    <mergeCell ref="G52:G53"/>
    <mergeCell ref="H52:H53"/>
    <mergeCell ref="A51:R51"/>
    <mergeCell ref="O52:R52"/>
    <mergeCell ref="I52:I53"/>
    <mergeCell ref="C52:C53"/>
    <mergeCell ref="B52:B53"/>
    <mergeCell ref="A50:C50"/>
    <mergeCell ref="D52:D53"/>
    <mergeCell ref="A52:A53"/>
    <mergeCell ref="A29:C29"/>
    <mergeCell ref="A30:D30"/>
    <mergeCell ref="A35:C35"/>
    <mergeCell ref="A34:C34"/>
    <mergeCell ref="B43:B44"/>
    <mergeCell ref="C43:C44"/>
    <mergeCell ref="E43:E44"/>
    <mergeCell ref="H43:H44"/>
    <mergeCell ref="I43:I44"/>
    <mergeCell ref="A42:R42"/>
    <mergeCell ref="O43:R43"/>
    <mergeCell ref="A41:R41"/>
    <mergeCell ref="A40:R40"/>
    <mergeCell ref="A39:R39"/>
    <mergeCell ref="D43:D44"/>
    <mergeCell ref="A43:A44"/>
    <mergeCell ref="K67:T67"/>
    <mergeCell ref="K66:R66"/>
    <mergeCell ref="A66:C66"/>
    <mergeCell ref="A67:C67"/>
    <mergeCell ref="A62:D62"/>
    <mergeCell ref="A61:C61"/>
    <mergeCell ref="I68:R68"/>
    <mergeCell ref="I69:R69"/>
    <mergeCell ref="A70:R70"/>
    <mergeCell ref="A68:C68"/>
    <mergeCell ref="A69:C69"/>
    <mergeCell ref="A71:R71"/>
    <mergeCell ref="A72:R72"/>
    <mergeCell ref="A73:R73"/>
    <mergeCell ref="A74:R74"/>
    <mergeCell ref="O75:R75"/>
    <mergeCell ref="I75:I76"/>
    <mergeCell ref="H75:H76"/>
    <mergeCell ref="G75:G76"/>
    <mergeCell ref="F75:F76"/>
    <mergeCell ref="E75:E76"/>
    <mergeCell ref="D75:D76"/>
    <mergeCell ref="C75:C76"/>
    <mergeCell ref="B75:B76"/>
    <mergeCell ref="A75:A76"/>
    <mergeCell ref="A81:C81"/>
    <mergeCell ref="A82:R82"/>
    <mergeCell ref="O83:R83"/>
    <mergeCell ref="H83:H84"/>
    <mergeCell ref="G83:G84"/>
    <mergeCell ref="I83:I84"/>
    <mergeCell ref="F83:F84"/>
    <mergeCell ref="E83:E84"/>
    <mergeCell ref="D83:D84"/>
    <mergeCell ref="C83:C84"/>
    <mergeCell ref="B83:B84"/>
    <mergeCell ref="A83:A84"/>
    <mergeCell ref="K97:R97"/>
    <mergeCell ref="I98:R98"/>
    <mergeCell ref="F99:R99"/>
    <mergeCell ref="H100:R100"/>
    <mergeCell ref="A97:C97"/>
    <mergeCell ref="A98:C98"/>
    <mergeCell ref="A99:C99"/>
    <mergeCell ref="A100:C100"/>
    <mergeCell ref="A101:R101"/>
    <mergeCell ref="A92:C92"/>
    <mergeCell ref="A93:D93"/>
    <mergeCell ref="A102:R102"/>
    <mergeCell ref="A103:R103"/>
    <mergeCell ref="A104:R104"/>
    <mergeCell ref="A105:R105"/>
    <mergeCell ref="O106:R106"/>
    <mergeCell ref="I106:I107"/>
    <mergeCell ref="E106:E107"/>
    <mergeCell ref="F106:F107"/>
    <mergeCell ref="H106:H107"/>
    <mergeCell ref="C106:C107"/>
    <mergeCell ref="G106:G107"/>
    <mergeCell ref="D106:D107"/>
    <mergeCell ref="B106:B107"/>
    <mergeCell ref="A106:A107"/>
    <mergeCell ref="A113:C113"/>
    <mergeCell ref="A114:R114"/>
    <mergeCell ref="O115:R115"/>
    <mergeCell ref="E115:E116"/>
    <mergeCell ref="C115:C116"/>
    <mergeCell ref="H115:H116"/>
    <mergeCell ref="B115:B116"/>
    <mergeCell ref="I115:I116"/>
    <mergeCell ref="D115:D116"/>
    <mergeCell ref="F115:F116"/>
    <mergeCell ref="G115:G116"/>
    <mergeCell ref="A115:A116"/>
    <mergeCell ref="A129:C129"/>
    <mergeCell ref="A130:C130"/>
    <mergeCell ref="I129:R129"/>
    <mergeCell ref="I130:R130"/>
    <mergeCell ref="A131:C131"/>
    <mergeCell ref="H131:R131"/>
    <mergeCell ref="A132:C132"/>
    <mergeCell ref="H132:R132"/>
    <mergeCell ref="A133:R133"/>
    <mergeCell ref="A134:R134"/>
    <mergeCell ref="A135:R135"/>
    <mergeCell ref="A136:R136"/>
    <mergeCell ref="A137:R137"/>
    <mergeCell ref="O138:R138"/>
    <mergeCell ref="O146:R146"/>
    <mergeCell ref="A145:R145"/>
    <mergeCell ref="I146:I147"/>
    <mergeCell ref="G146:G147"/>
    <mergeCell ref="E146:E147"/>
    <mergeCell ref="A146:A147"/>
    <mergeCell ref="B146:B147"/>
    <mergeCell ref="C146:C147"/>
    <mergeCell ref="F146:F147"/>
    <mergeCell ref="D146:D147"/>
    <mergeCell ref="H146:H147"/>
    <mergeCell ref="K159:T159"/>
    <mergeCell ref="K160:T160"/>
    <mergeCell ref="A161:C161"/>
    <mergeCell ref="K161:R161"/>
    <mergeCell ref="A159:C159"/>
    <mergeCell ref="A160:C160"/>
    <mergeCell ref="A163:R163"/>
    <mergeCell ref="A164:R164"/>
    <mergeCell ref="A165:R165"/>
    <mergeCell ref="A166:R166"/>
    <mergeCell ref="A167:R167"/>
    <mergeCell ref="K162:R162"/>
    <mergeCell ref="A162:C162"/>
    <mergeCell ref="O168:R168"/>
    <mergeCell ref="I168:I169"/>
    <mergeCell ref="A168:A169"/>
    <mergeCell ref="H168:H169"/>
    <mergeCell ref="B168:B169"/>
    <mergeCell ref="G168:G169"/>
    <mergeCell ref="D168:D169"/>
    <mergeCell ref="E168:E169"/>
    <mergeCell ref="I138:I139"/>
    <mergeCell ref="H138:H139"/>
    <mergeCell ref="G138:G139"/>
    <mergeCell ref="F138:F139"/>
    <mergeCell ref="E138:E139"/>
    <mergeCell ref="D138:D139"/>
    <mergeCell ref="C138:C139"/>
    <mergeCell ref="B138:B139"/>
    <mergeCell ref="A138:A139"/>
    <mergeCell ref="A144:C144"/>
    <mergeCell ref="A125:D125"/>
    <mergeCell ref="A124:C124"/>
    <mergeCell ref="A154:C154"/>
    <mergeCell ref="A155:D155"/>
    <mergeCell ref="I177:I178"/>
    <mergeCell ref="H177:H178"/>
    <mergeCell ref="F168:F169"/>
    <mergeCell ref="G177:G178"/>
    <mergeCell ref="F177:F178"/>
    <mergeCell ref="E177:E178"/>
    <mergeCell ref="C168:C169"/>
    <mergeCell ref="C177:C178"/>
    <mergeCell ref="D177:D178"/>
    <mergeCell ref="B177:B178"/>
    <mergeCell ref="A175:C175"/>
    <mergeCell ref="A177:A178"/>
    <mergeCell ref="A176:R176"/>
    <mergeCell ref="O177:R177"/>
    <mergeCell ref="A186:C186"/>
    <mergeCell ref="A187:D187"/>
    <mergeCell ref="A191:C191"/>
    <mergeCell ref="A192:C192"/>
    <mergeCell ref="A193:C193"/>
    <mergeCell ref="A194:C194"/>
    <mergeCell ref="A200:A201"/>
    <mergeCell ref="B200:B201"/>
    <mergeCell ref="C200:C201"/>
    <mergeCell ref="D200:D201"/>
    <mergeCell ref="A208:A209"/>
    <mergeCell ref="B208:B209"/>
    <mergeCell ref="C208:C209"/>
    <mergeCell ref="D208:D209"/>
    <mergeCell ref="E208:E209"/>
    <mergeCell ref="F208:F209"/>
    <mergeCell ref="G208:G209"/>
    <mergeCell ref="A207:R207"/>
    <mergeCell ref="H208:H209"/>
    <mergeCell ref="I208:I209"/>
    <mergeCell ref="A206:C206"/>
    <mergeCell ref="O208:R208"/>
    <mergeCell ref="O200:R200"/>
    <mergeCell ref="I200:I201"/>
    <mergeCell ref="H200:H201"/>
    <mergeCell ref="G200:G201"/>
    <mergeCell ref="F200:F201"/>
    <mergeCell ref="E200:E201"/>
    <mergeCell ref="A199:R199"/>
    <mergeCell ref="A198:R198"/>
    <mergeCell ref="A197:R197"/>
    <mergeCell ref="A196:R196"/>
    <mergeCell ref="A195:R195"/>
    <mergeCell ref="K194:R194"/>
    <mergeCell ref="K192:T192"/>
    <mergeCell ref="K191:T191"/>
    <mergeCell ref="K193:R193"/>
    <mergeCell ref="A311:D311"/>
    <mergeCell ref="A310:C310"/>
    <mergeCell ref="A302:A303"/>
    <mergeCell ref="B302:B303"/>
    <mergeCell ref="C302:C303"/>
    <mergeCell ref="A300:C300"/>
    <mergeCell ref="D302:D303"/>
    <mergeCell ref="E302:E303"/>
    <mergeCell ref="F302:F303"/>
    <mergeCell ref="G302:G303"/>
    <mergeCell ref="H302:H303"/>
    <mergeCell ref="I302:I303"/>
    <mergeCell ref="A301:R301"/>
    <mergeCell ref="O302:R302"/>
    <mergeCell ref="A293:A294"/>
    <mergeCell ref="B293:B294"/>
    <mergeCell ref="C293:C294"/>
    <mergeCell ref="D293:D294"/>
    <mergeCell ref="E293:E294"/>
    <mergeCell ref="F293:F294"/>
    <mergeCell ref="G293:G294"/>
    <mergeCell ref="H293:H294"/>
    <mergeCell ref="I293:I294"/>
    <mergeCell ref="O293:R293"/>
    <mergeCell ref="A292:R292"/>
    <mergeCell ref="A291:R291"/>
    <mergeCell ref="A287:C287"/>
    <mergeCell ref="A286:C286"/>
    <mergeCell ref="A285:C285"/>
    <mergeCell ref="A284:C284"/>
    <mergeCell ref="A280:D280"/>
    <mergeCell ref="A279:C279"/>
    <mergeCell ref="I270:I271"/>
    <mergeCell ref="H270:H271"/>
    <mergeCell ref="G270:G271"/>
    <mergeCell ref="F270:F271"/>
    <mergeCell ref="E270:E271"/>
    <mergeCell ref="D270:D271"/>
    <mergeCell ref="C270:C271"/>
    <mergeCell ref="B270:B271"/>
    <mergeCell ref="A270:A271"/>
    <mergeCell ref="O270:R270"/>
    <mergeCell ref="A269:R269"/>
    <mergeCell ref="A268:C268"/>
    <mergeCell ref="A262:A263"/>
    <mergeCell ref="B262:B263"/>
    <mergeCell ref="C262:C263"/>
    <mergeCell ref="A256:C256"/>
    <mergeCell ref="A255:C255"/>
    <mergeCell ref="A254:C254"/>
    <mergeCell ref="A253:C253"/>
    <mergeCell ref="D262:D263"/>
    <mergeCell ref="E262:E263"/>
    <mergeCell ref="A249:D249"/>
    <mergeCell ref="A248:C248"/>
    <mergeCell ref="F262:F263"/>
    <mergeCell ref="I262:I263"/>
    <mergeCell ref="H262:H263"/>
    <mergeCell ref="G262:G263"/>
    <mergeCell ref="I239:I240"/>
    <mergeCell ref="K254:T254"/>
    <mergeCell ref="K255:R255"/>
    <mergeCell ref="K256:R256"/>
    <mergeCell ref="O262:R262"/>
    <mergeCell ref="A257:R257"/>
    <mergeCell ref="A258:R258"/>
    <mergeCell ref="A259:R259"/>
    <mergeCell ref="A260:R260"/>
    <mergeCell ref="A261:R261"/>
    <mergeCell ref="K253:T253"/>
    <mergeCell ref="O239:R239"/>
    <mergeCell ref="A238:R238"/>
    <mergeCell ref="A239:A240"/>
    <mergeCell ref="B239:B240"/>
    <mergeCell ref="C239:C240"/>
    <mergeCell ref="D239:D240"/>
    <mergeCell ref="A237:C237"/>
    <mergeCell ref="E239:E240"/>
    <mergeCell ref="F239:F240"/>
    <mergeCell ref="G239:G240"/>
    <mergeCell ref="H239:H240"/>
    <mergeCell ref="A216:C216"/>
    <mergeCell ref="A217:D217"/>
    <mergeCell ref="A221:C221"/>
    <mergeCell ref="E230:E231"/>
    <mergeCell ref="A222:C222"/>
    <mergeCell ref="A223:C223"/>
    <mergeCell ref="A224:C224"/>
    <mergeCell ref="A230:A231"/>
    <mergeCell ref="C230:C231"/>
    <mergeCell ref="B230:B231"/>
    <mergeCell ref="D230:D231"/>
    <mergeCell ref="K286:R286"/>
    <mergeCell ref="K287:R287"/>
    <mergeCell ref="A288:R288"/>
    <mergeCell ref="A289:R289"/>
    <mergeCell ref="A290:R290"/>
    <mergeCell ref="K285:T285"/>
    <mergeCell ref="K284:T284"/>
    <mergeCell ref="K224:R224"/>
    <mergeCell ref="A227:R227"/>
    <mergeCell ref="A228:R228"/>
    <mergeCell ref="A229:R229"/>
    <mergeCell ref="I230:I231"/>
    <mergeCell ref="G230:G231"/>
    <mergeCell ref="H230:H231"/>
    <mergeCell ref="F230:F231"/>
    <mergeCell ref="O230:R230"/>
    <mergeCell ref="A226:R226"/>
    <mergeCell ref="A225:R225"/>
    <mergeCell ref="K222:T222"/>
    <mergeCell ref="K221:T221"/>
    <mergeCell ref="K223:R223"/>
  </mergeCells>
  <pageMargins bottom="0.75" footer="0.300000011920929" header="0.300000011920929" left="0.25" right="0.25" top="0.75"/>
  <pageSetup fitToHeight="1" fitToWidth="1" orientation="landscape" paperHeight="297mm" paperSize="9" paperWidth="210mm" scale="76"/>
  <rowBreaks count="10" manualBreakCount="10">
    <brk id="33" man="true" max="16383"/>
    <brk id="65" man="true" max="16383"/>
    <brk id="96" man="true" max="16383"/>
    <brk id="128" man="true" max="16383"/>
    <brk id="158" man="true" max="16383"/>
    <brk id="190" man="true" max="16383"/>
    <brk id="220" man="true" max="16383"/>
    <brk id="252" man="true" max="16383"/>
    <brk id="283" man="true" max="16383"/>
    <brk id="319" man="true" max="16383"/>
  </rowBreak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9"/>
  <sheetViews>
    <sheetView showZeros="true" workbookViewId="0"/>
  </sheetViews>
  <sheetFormatPr baseColWidth="8" customHeight="false" defaultColWidth="9.14062530925693" defaultRowHeight="15" zeroHeight="false"/>
  <sheetData>
    <row outlineLevel="0" r="3">
      <c r="B3" s="0" t="n">
        <v>183</v>
      </c>
      <c r="C3" s="0" t="n">
        <v>56.53</v>
      </c>
      <c r="D3" s="0" t="n">
        <v>51.04</v>
      </c>
      <c r="E3" s="0" t="n">
        <v>213.18</v>
      </c>
      <c r="F3" s="0" t="n">
        <v>1573.85</v>
      </c>
      <c r="H3" s="0" t="n">
        <v>796.74</v>
      </c>
      <c r="I3" s="0" t="n">
        <v>237.2</v>
      </c>
      <c r="J3" s="0" t="n">
        <v>1078.87</v>
      </c>
      <c r="K3" s="0" t="n">
        <v>21.73</v>
      </c>
      <c r="L3" s="0" t="n">
        <v>165.74</v>
      </c>
      <c r="M3" s="0" t="n">
        <v>1.09</v>
      </c>
      <c r="N3" s="0" t="n">
        <v>9.896</v>
      </c>
      <c r="O3" s="0" t="n">
        <v>98.82</v>
      </c>
    </row>
    <row outlineLevel="0" r="5">
      <c r="B5" s="0" t="n">
        <v>155.36</v>
      </c>
      <c r="C5" s="0" t="n">
        <v>43.95</v>
      </c>
      <c r="D5" s="0" t="n">
        <v>54.03</v>
      </c>
      <c r="E5" s="0" t="n">
        <v>204.61</v>
      </c>
      <c r="F5" s="0" t="n">
        <v>1481.61</v>
      </c>
      <c r="H5" s="0" t="n">
        <v>655.64</v>
      </c>
      <c r="I5" s="0" t="n">
        <v>153.6</v>
      </c>
      <c r="J5" s="0" t="n">
        <v>664.2</v>
      </c>
      <c r="K5" s="0" t="n">
        <v>13.26</v>
      </c>
      <c r="L5" s="0" t="n">
        <v>184.1</v>
      </c>
      <c r="M5" s="0" t="n">
        <v>22.035</v>
      </c>
      <c r="N5" s="0" t="n">
        <v>2.28</v>
      </c>
      <c r="O5" s="0" t="n">
        <v>74.6</v>
      </c>
    </row>
    <row outlineLevel="0" r="7">
      <c r="B7" s="0" t="n">
        <v>195.61</v>
      </c>
      <c r="C7" s="0" t="n">
        <v>64.6228571428572</v>
      </c>
      <c r="D7" s="0" t="n">
        <v>52.2214285714286</v>
      </c>
      <c r="E7" s="0" t="n">
        <v>232.028571428571</v>
      </c>
      <c r="F7" s="0" t="n">
        <v>1657.10142857143</v>
      </c>
      <c r="G7" s="0" t="n">
        <v>0</v>
      </c>
      <c r="H7" s="0" t="n">
        <v>723.36</v>
      </c>
      <c r="I7" s="0" t="n">
        <v>263.58</v>
      </c>
      <c r="J7" s="0" t="n">
        <v>1239.57142857143</v>
      </c>
      <c r="K7" s="0" t="n">
        <v>13.1392857142857</v>
      </c>
      <c r="L7" s="0" t="n">
        <v>80.2114285714286</v>
      </c>
      <c r="M7" s="0" t="n">
        <v>48.832</v>
      </c>
      <c r="N7" s="0" t="n">
        <v>6.5</v>
      </c>
      <c r="O7" s="0" t="n">
        <v>18.2371428571429</v>
      </c>
    </row>
    <row outlineLevel="0" r="9">
      <c r="B9" s="0" t="n">
        <v>152.92</v>
      </c>
      <c r="C9" s="0" t="n">
        <v>47.5908571428571</v>
      </c>
      <c r="D9" s="0" t="n">
        <v>61.7579047619048</v>
      </c>
      <c r="E9" s="0" t="n">
        <v>223.42780952381</v>
      </c>
      <c r="F9" s="0" t="n">
        <v>1642.96142857143</v>
      </c>
      <c r="H9" s="0" t="n">
        <v>724.927714285714</v>
      </c>
      <c r="I9" s="0" t="n">
        <v>152.578380952381</v>
      </c>
      <c r="J9" s="0" t="n">
        <v>566.506761904762</v>
      </c>
      <c r="K9" s="0" t="n">
        <v>10.0645714285714</v>
      </c>
      <c r="L9" s="0" t="n">
        <v>73.9180952380952</v>
      </c>
      <c r="M9" s="0" t="n">
        <v>10.397</v>
      </c>
      <c r="N9" s="0" t="n">
        <v>1.75</v>
      </c>
      <c r="O9" s="0" t="n">
        <v>84.3738095238095</v>
      </c>
    </row>
  </sheetData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2024-12-26T06:52:06Z</dcterms:modified>
</cp:coreProperties>
</file>