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55" windowWidth="19815" windowHeight="78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Лист1!$A$1:$S$321</definedName>
  </definedNames>
  <calcPr calcId="125725" refMode="R1C1"/>
</workbook>
</file>

<file path=xl/calcChain.xml><?xml version="1.0" encoding="utf-8"?>
<calcChain xmlns="http://schemas.openxmlformats.org/spreadsheetml/2006/main">
  <c r="R304" i="1"/>
  <c r="Q304"/>
  <c r="P304"/>
  <c r="O304"/>
  <c r="N304"/>
  <c r="M304"/>
  <c r="L304"/>
  <c r="K304"/>
  <c r="J304"/>
  <c r="I304"/>
  <c r="H304"/>
  <c r="G304"/>
  <c r="F304"/>
  <c r="E304"/>
  <c r="R294"/>
  <c r="R305" s="1"/>
  <c r="Q294"/>
  <c r="Q305" s="1"/>
  <c r="P294"/>
  <c r="P305" s="1"/>
  <c r="O294"/>
  <c r="O305" s="1"/>
  <c r="N294"/>
  <c r="N305" s="1"/>
  <c r="M294"/>
  <c r="M305" s="1"/>
  <c r="L294"/>
  <c r="L305" s="1"/>
  <c r="K294"/>
  <c r="K305" s="1"/>
  <c r="J294"/>
  <c r="J305" s="1"/>
  <c r="I294"/>
  <c r="I305" s="1"/>
  <c r="H294"/>
  <c r="H305" s="1"/>
  <c r="G294"/>
  <c r="G305" s="1"/>
  <c r="F294"/>
  <c r="F305" s="1"/>
  <c r="E294"/>
  <c r="E305" s="1"/>
  <c r="R274"/>
  <c r="Q274"/>
  <c r="P274"/>
  <c r="O274"/>
  <c r="N274"/>
  <c r="M274"/>
  <c r="L274"/>
  <c r="K274"/>
  <c r="J274"/>
  <c r="J275" s="1"/>
  <c r="I274"/>
  <c r="H274"/>
  <c r="G274"/>
  <c r="F274"/>
  <c r="E274"/>
  <c r="R263"/>
  <c r="R275" s="1"/>
  <c r="Q263"/>
  <c r="Q275" s="1"/>
  <c r="P263"/>
  <c r="P275" s="1"/>
  <c r="O263"/>
  <c r="O275" s="1"/>
  <c r="N263"/>
  <c r="N275" s="1"/>
  <c r="M263"/>
  <c r="M275" s="1"/>
  <c r="L263"/>
  <c r="L275" s="1"/>
  <c r="K263"/>
  <c r="K275" s="1"/>
  <c r="I263"/>
  <c r="I275" s="1"/>
  <c r="H263"/>
  <c r="H275" s="1"/>
  <c r="G263"/>
  <c r="G275" s="1"/>
  <c r="F263"/>
  <c r="F275" s="1"/>
  <c r="E263"/>
  <c r="E275" s="1"/>
  <c r="R243"/>
  <c r="Q243"/>
  <c r="P243"/>
  <c r="O243"/>
  <c r="N243"/>
  <c r="M243"/>
  <c r="L243"/>
  <c r="K243"/>
  <c r="J243"/>
  <c r="I243"/>
  <c r="H243"/>
  <c r="G243"/>
  <c r="F243"/>
  <c r="E243"/>
  <c r="R232"/>
  <c r="R244" s="1"/>
  <c r="Q232"/>
  <c r="Q244" s="1"/>
  <c r="P232"/>
  <c r="P244" s="1"/>
  <c r="O232"/>
  <c r="O244" s="1"/>
  <c r="N232"/>
  <c r="N244" s="1"/>
  <c r="M232"/>
  <c r="M244" s="1"/>
  <c r="L232"/>
  <c r="L244" s="1"/>
  <c r="K232"/>
  <c r="K244" s="1"/>
  <c r="J232"/>
  <c r="I232"/>
  <c r="I244" s="1"/>
  <c r="H232"/>
  <c r="H244" s="1"/>
  <c r="G232"/>
  <c r="G244" s="1"/>
  <c r="F232"/>
  <c r="F244" s="1"/>
  <c r="E232"/>
  <c r="E244" s="1"/>
  <c r="R212"/>
  <c r="Q212"/>
  <c r="P212"/>
  <c r="O212"/>
  <c r="N212"/>
  <c r="M212"/>
  <c r="L212"/>
  <c r="K212"/>
  <c r="J212"/>
  <c r="I212"/>
  <c r="H212"/>
  <c r="G212"/>
  <c r="F212"/>
  <c r="E212"/>
  <c r="Q202"/>
  <c r="Q213" s="1"/>
  <c r="P202"/>
  <c r="P213" s="1"/>
  <c r="J202"/>
  <c r="J213" s="1"/>
  <c r="E202"/>
  <c r="E213" s="1"/>
  <c r="R198"/>
  <c r="R202" s="1"/>
  <c r="R213" s="1"/>
  <c r="O198"/>
  <c r="O202" s="1"/>
  <c r="O213" s="1"/>
  <c r="N198"/>
  <c r="N202" s="1"/>
  <c r="N213" s="1"/>
  <c r="M198"/>
  <c r="M202" s="1"/>
  <c r="M213" s="1"/>
  <c r="L198"/>
  <c r="L202" s="1"/>
  <c r="L213" s="1"/>
  <c r="K198"/>
  <c r="K202" s="1"/>
  <c r="K213" s="1"/>
  <c r="I198"/>
  <c r="I202" s="1"/>
  <c r="I213" s="1"/>
  <c r="H198"/>
  <c r="H202" s="1"/>
  <c r="H213" s="1"/>
  <c r="G198"/>
  <c r="G202" s="1"/>
  <c r="G213" s="1"/>
  <c r="F198"/>
  <c r="F202" s="1"/>
  <c r="F213" s="1"/>
  <c r="R182"/>
  <c r="Q182"/>
  <c r="P182"/>
  <c r="O182"/>
  <c r="N182"/>
  <c r="M182"/>
  <c r="L182"/>
  <c r="K182"/>
  <c r="J182"/>
  <c r="I182"/>
  <c r="H182"/>
  <c r="G182"/>
  <c r="F182"/>
  <c r="E182"/>
  <c r="R171"/>
  <c r="R183" s="1"/>
  <c r="Q171"/>
  <c r="Q183" s="1"/>
  <c r="P171"/>
  <c r="P183" s="1"/>
  <c r="O171"/>
  <c r="O183" s="1"/>
  <c r="N171"/>
  <c r="N183" s="1"/>
  <c r="M171"/>
  <c r="M183" s="1"/>
  <c r="L171"/>
  <c r="L183" s="1"/>
  <c r="K171"/>
  <c r="K183" s="1"/>
  <c r="J171"/>
  <c r="I171"/>
  <c r="I183" s="1"/>
  <c r="H171"/>
  <c r="H183" s="1"/>
  <c r="G171"/>
  <c r="G183" s="1"/>
  <c r="F171"/>
  <c r="F183" s="1"/>
  <c r="E171"/>
  <c r="E183" s="1"/>
  <c r="R151"/>
  <c r="Q151"/>
  <c r="P151"/>
  <c r="O151"/>
  <c r="N151"/>
  <c r="M151"/>
  <c r="L151"/>
  <c r="K151"/>
  <c r="J151"/>
  <c r="I151"/>
  <c r="H151"/>
  <c r="G151"/>
  <c r="F151"/>
  <c r="E151"/>
  <c r="E141"/>
  <c r="E152" s="1"/>
  <c r="R137"/>
  <c r="R141" s="1"/>
  <c r="R152" s="1"/>
  <c r="Q137"/>
  <c r="Q141" s="1"/>
  <c r="Q152" s="1"/>
  <c r="P137"/>
  <c r="P141" s="1"/>
  <c r="P152" s="1"/>
  <c r="O137"/>
  <c r="O141" s="1"/>
  <c r="O152" s="1"/>
  <c r="N137"/>
  <c r="N141" s="1"/>
  <c r="N152" s="1"/>
  <c r="M137"/>
  <c r="M141" s="1"/>
  <c r="M152" s="1"/>
  <c r="L137"/>
  <c r="L141" s="1"/>
  <c r="L152" s="1"/>
  <c r="K137"/>
  <c r="K141" s="1"/>
  <c r="K152" s="1"/>
  <c r="I137"/>
  <c r="I141" s="1"/>
  <c r="I152" s="1"/>
  <c r="H137"/>
  <c r="H141" s="1"/>
  <c r="H152" s="1"/>
  <c r="G137"/>
  <c r="G141" s="1"/>
  <c r="G152" s="1"/>
  <c r="F137"/>
  <c r="F141" s="1"/>
  <c r="F152" s="1"/>
  <c r="R121"/>
  <c r="Q121"/>
  <c r="P121"/>
  <c r="O121"/>
  <c r="N121"/>
  <c r="M121"/>
  <c r="L121"/>
  <c r="K121"/>
  <c r="J121"/>
  <c r="I121"/>
  <c r="H121"/>
  <c r="G121"/>
  <c r="F121"/>
  <c r="E121"/>
  <c r="R110"/>
  <c r="R122" s="1"/>
  <c r="Q110"/>
  <c r="Q122" s="1"/>
  <c r="P110"/>
  <c r="P122" s="1"/>
  <c r="O110"/>
  <c r="O122" s="1"/>
  <c r="N110"/>
  <c r="N122" s="1"/>
  <c r="M110"/>
  <c r="M122" s="1"/>
  <c r="L110"/>
  <c r="L122" s="1"/>
  <c r="K110"/>
  <c r="K122" s="1"/>
  <c r="J110"/>
  <c r="I110"/>
  <c r="I122" s="1"/>
  <c r="H110"/>
  <c r="H122" s="1"/>
  <c r="G110"/>
  <c r="G122" s="1"/>
  <c r="F110"/>
  <c r="F122" s="1"/>
  <c r="E110"/>
  <c r="E122" s="1"/>
  <c r="R90"/>
  <c r="Q90"/>
  <c r="P90"/>
  <c r="O90"/>
  <c r="N90"/>
  <c r="M90"/>
  <c r="L90"/>
  <c r="K90"/>
  <c r="J90"/>
  <c r="I90"/>
  <c r="H90"/>
  <c r="G90"/>
  <c r="F90"/>
  <c r="E90"/>
  <c r="R79"/>
  <c r="R91" s="1"/>
  <c r="Q79"/>
  <c r="Q91" s="1"/>
  <c r="P79"/>
  <c r="P91" s="1"/>
  <c r="O79"/>
  <c r="O91" s="1"/>
  <c r="N79"/>
  <c r="N91" s="1"/>
  <c r="M79"/>
  <c r="M91" s="1"/>
  <c r="L79"/>
  <c r="L91" s="1"/>
  <c r="K79"/>
  <c r="K91" s="1"/>
  <c r="J79"/>
  <c r="J91" s="1"/>
  <c r="I79"/>
  <c r="I91" s="1"/>
  <c r="H79"/>
  <c r="H91" s="1"/>
  <c r="G79"/>
  <c r="G91" s="1"/>
  <c r="F79"/>
  <c r="F91" s="1"/>
  <c r="E79"/>
  <c r="E91" s="1"/>
  <c r="R59"/>
  <c r="Q59"/>
  <c r="P59"/>
  <c r="O59"/>
  <c r="N59"/>
  <c r="M59"/>
  <c r="L59"/>
  <c r="K59"/>
  <c r="J59"/>
  <c r="I59"/>
  <c r="H59"/>
  <c r="G59"/>
  <c r="F59"/>
  <c r="E59"/>
  <c r="R48"/>
  <c r="R60" s="1"/>
  <c r="Q48"/>
  <c r="Q60" s="1"/>
  <c r="P48"/>
  <c r="P60" s="1"/>
  <c r="O48"/>
  <c r="O60" s="1"/>
  <c r="N48"/>
  <c r="N60" s="1"/>
  <c r="M48"/>
  <c r="M60" s="1"/>
  <c r="L48"/>
  <c r="L60" s="1"/>
  <c r="K48"/>
  <c r="K60" s="1"/>
  <c r="J48"/>
  <c r="I48"/>
  <c r="I60" s="1"/>
  <c r="H48"/>
  <c r="H60" s="1"/>
  <c r="G48"/>
  <c r="G60" s="1"/>
  <c r="F48"/>
  <c r="F60" s="1"/>
  <c r="E48"/>
  <c r="E60" s="1"/>
  <c r="J28"/>
  <c r="E28"/>
  <c r="F311" s="1"/>
  <c r="F312" s="1"/>
  <c r="R23"/>
  <c r="R28" s="1"/>
  <c r="Q23"/>
  <c r="Q28" s="1"/>
  <c r="P23"/>
  <c r="P28" s="1"/>
  <c r="O23"/>
  <c r="O28" s="1"/>
  <c r="N23"/>
  <c r="N28" s="1"/>
  <c r="M23"/>
  <c r="M28" s="1"/>
  <c r="L23"/>
  <c r="L28" s="1"/>
  <c r="K23"/>
  <c r="K28" s="1"/>
  <c r="I23"/>
  <c r="I28" s="1"/>
  <c r="H23"/>
  <c r="H28" s="1"/>
  <c r="G23"/>
  <c r="G28" s="1"/>
  <c r="F23"/>
  <c r="F28" s="1"/>
  <c r="R18"/>
  <c r="R29" s="1"/>
  <c r="Q18"/>
  <c r="Q29" s="1"/>
  <c r="P18"/>
  <c r="P29" s="1"/>
  <c r="O18"/>
  <c r="O29" s="1"/>
  <c r="N18"/>
  <c r="N29" s="1"/>
  <c r="M18"/>
  <c r="M29" s="1"/>
  <c r="L18"/>
  <c r="L29" s="1"/>
  <c r="K18"/>
  <c r="K29" s="1"/>
  <c r="J18"/>
  <c r="I18"/>
  <c r="I29" s="1"/>
  <c r="H18"/>
  <c r="G18"/>
  <c r="G29" s="1"/>
  <c r="F18"/>
  <c r="E18"/>
  <c r="E309" s="1"/>
  <c r="E310" s="1"/>
  <c r="F29" l="1"/>
  <c r="H29"/>
  <c r="E29"/>
</calcChain>
</file>

<file path=xl/sharedStrings.xml><?xml version="1.0" encoding="utf-8"?>
<sst xmlns="http://schemas.openxmlformats.org/spreadsheetml/2006/main" count="791" uniqueCount="144">
  <si>
    <t xml:space="preserve">          "Согласовано"</t>
  </si>
  <si>
    <t xml:space="preserve">                                                                                                                                                                                                 "Утверждаю"</t>
  </si>
  <si>
    <t>Директор   школы    МОУ СОШ №</t>
  </si>
  <si>
    <r>
      <rPr>
        <sz val="10"/>
        <color theme="1"/>
        <rFont val="Calibri"/>
        <scheme val="minor"/>
      </rPr>
      <t>Директор      ООО "Общепит-Н"</t>
    </r>
  </si>
  <si>
    <r>
      <rPr>
        <u/>
        <sz val="9"/>
        <color theme="1"/>
        <rFont val="Calibri"/>
        <scheme val="minor"/>
      </rPr>
      <t xml:space="preserve">                             </t>
    </r>
    <r>
      <rPr>
        <sz val="9"/>
        <color theme="1"/>
        <rFont val="Calibri"/>
        <scheme val="minor"/>
      </rPr>
      <t xml:space="preserve">   /  </t>
    </r>
    <r>
      <rPr>
        <u/>
        <sz val="9"/>
        <color theme="1"/>
        <rFont val="Calibri"/>
        <scheme val="minor"/>
      </rPr>
      <t xml:space="preserve">                                  </t>
    </r>
    <r>
      <rPr>
        <sz val="9"/>
        <color theme="1"/>
        <rFont val="Calibri"/>
        <scheme val="minor"/>
      </rPr>
      <t xml:space="preserve"> /</t>
    </r>
  </si>
  <si>
    <r>
      <t xml:space="preserve">                                  </t>
    </r>
    <r>
      <rPr>
        <u/>
        <sz val="10"/>
        <color theme="1"/>
        <rFont val="Calibri"/>
        <scheme val="minor"/>
      </rPr>
      <t xml:space="preserve">                       </t>
    </r>
    <r>
      <rPr>
        <sz val="10"/>
        <color theme="1"/>
        <rFont val="Calibri"/>
        <scheme val="minor"/>
      </rPr>
      <t xml:space="preserve"> / </t>
    </r>
    <r>
      <rPr>
        <u/>
        <sz val="10"/>
        <color theme="1"/>
        <rFont val="Calibri"/>
        <scheme val="minor"/>
      </rPr>
      <t xml:space="preserve">  Е.С.Сидельникова </t>
    </r>
    <r>
      <rPr>
        <sz val="10"/>
        <color theme="1"/>
        <rFont val="Calibri"/>
        <scheme val="minor"/>
      </rPr>
      <t>/</t>
    </r>
  </si>
  <si>
    <t xml:space="preserve">                      "___"____________  2025г</t>
  </si>
  <si>
    <t>"01" марта 2025г</t>
  </si>
  <si>
    <t>МЕНЮ</t>
  </si>
  <si>
    <t>для школьных столовых</t>
  </si>
  <si>
    <t>( 7-11 лет )</t>
  </si>
  <si>
    <t>День 1</t>
  </si>
  <si>
    <t>ЗАВТРАК</t>
  </si>
  <si>
    <t>№ рец.</t>
  </si>
  <si>
    <t>№</t>
  </si>
  <si>
    <t>Наименование блюд</t>
  </si>
  <si>
    <t>Выход,г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</si>
  <si>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</si>
  <si>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</si>
  <si>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</si>
  <si>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</si>
  <si>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</si>
  <si>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</si>
  <si>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</si>
  <si>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</si>
  <si>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</si>
  <si>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</si>
  <si>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</si>
  <si>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</si>
  <si>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</si>
  <si>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</si>
  <si>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</si>
  <si>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</si>
  <si>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Каша вязкая молочная из риса и пшена  с маслом сливочным</t>
  </si>
  <si>
    <t>200/5</t>
  </si>
  <si>
    <t>2.</t>
  </si>
  <si>
    <t>Батон в/с</t>
  </si>
  <si>
    <t>3.</t>
  </si>
  <si>
    <t>Сыр    (порциями)</t>
  </si>
  <si>
    <t>4.</t>
  </si>
  <si>
    <t>Печенье</t>
  </si>
  <si>
    <t>5.</t>
  </si>
  <si>
    <t>Какао с молоком</t>
  </si>
  <si>
    <t>Всего</t>
  </si>
  <si>
    <t>ОБЕД</t>
  </si>
  <si>
    <t>Салат из свеклы отварной</t>
  </si>
  <si>
    <t xml:space="preserve"> Суп картофельный с мясными фрикадельками.</t>
  </si>
  <si>
    <t>200/28</t>
  </si>
  <si>
    <t>Рагу из курицы</t>
  </si>
  <si>
    <t xml:space="preserve">Компот из сухофруктов </t>
  </si>
  <si>
    <t>Хлеб ржаной</t>
  </si>
  <si>
    <t>6.</t>
  </si>
  <si>
    <t xml:space="preserve">Хлеб пшеничный </t>
  </si>
  <si>
    <t>ИТОГО:</t>
  </si>
  <si>
    <t xml:space="preserve">                                                                                                                  "Утверждаю"</t>
  </si>
  <si>
    <r>
      <rPr>
        <u/>
        <sz val="9"/>
        <color theme="1"/>
        <rFont val="Calibri"/>
        <scheme val="minor"/>
      </rPr>
      <t xml:space="preserve">                             </t>
    </r>
    <r>
      <rPr>
        <sz val="9"/>
        <color theme="1"/>
        <rFont val="Calibri"/>
        <scheme val="minor"/>
      </rPr>
      <t xml:space="preserve">   /   </t>
    </r>
    <r>
      <rPr>
        <u/>
        <sz val="9"/>
        <color theme="1"/>
        <rFont val="Calibri"/>
        <scheme val="minor"/>
      </rPr>
      <t xml:space="preserve">                                </t>
    </r>
    <r>
      <rPr>
        <sz val="9"/>
        <color theme="1"/>
        <rFont val="Calibri"/>
        <scheme val="minor"/>
      </rPr>
      <t xml:space="preserve">  /</t>
    </r>
  </si>
  <si>
    <r>
      <rPr>
        <u/>
        <sz val="10"/>
        <color theme="1"/>
        <rFont val="Calibri"/>
        <scheme val="minor"/>
      </rPr>
      <t xml:space="preserve">                              </t>
    </r>
    <r>
      <rPr>
        <sz val="10"/>
        <color theme="1"/>
        <rFont val="Calibri"/>
        <scheme val="minor"/>
      </rPr>
      <t xml:space="preserve"> /</t>
    </r>
    <r>
      <rPr>
        <u/>
        <sz val="10"/>
        <color theme="1"/>
        <rFont val="Calibri"/>
        <scheme val="minor"/>
      </rPr>
      <t xml:space="preserve"> Е.С. Сидельникова </t>
    </r>
    <r>
      <rPr>
        <sz val="10"/>
        <color theme="1"/>
        <rFont val="Calibri"/>
        <scheme val="minor"/>
      </rPr>
      <t>/</t>
    </r>
  </si>
  <si>
    <r>
      <rPr>
        <u/>
        <sz val="10"/>
        <color theme="1"/>
        <rFont val="Calibri"/>
        <scheme val="minor"/>
      </rPr>
      <t>"01" марта 2025г</t>
    </r>
  </si>
  <si>
    <t>День 2</t>
  </si>
  <si>
    <t>Выход, г</t>
  </si>
  <si>
    <t>Плов из курицы</t>
  </si>
  <si>
    <t>Хлеб пшеничный 1с.</t>
  </si>
  <si>
    <t>Чай с сахаром</t>
  </si>
  <si>
    <r>
      <rPr>
        <sz val="10"/>
        <color theme="1"/>
        <rFont val="Calibri"/>
        <scheme val="minor"/>
      </rPr>
      <t>Салат из квашеной капусты.</t>
    </r>
  </si>
  <si>
    <t>Борщ из свежей капусты с картофелем  со сметаной .</t>
  </si>
  <si>
    <t>Котлеты рыбные с маслом сливочным</t>
  </si>
  <si>
    <t>90/5</t>
  </si>
  <si>
    <t>142/330</t>
  </si>
  <si>
    <t>Картофель и овощи, тушенные в соусе</t>
  </si>
  <si>
    <t>125/25</t>
  </si>
  <si>
    <t>Напиток  "Витошка"</t>
  </si>
  <si>
    <t>7.</t>
  </si>
  <si>
    <t xml:space="preserve">                                                                                     "Утверждаю"</t>
  </si>
  <si>
    <r>
      <rPr>
        <u/>
        <sz val="9"/>
        <color theme="1"/>
        <rFont val="Calibri"/>
        <scheme val="minor"/>
      </rPr>
      <t xml:space="preserve">                             </t>
    </r>
    <r>
      <rPr>
        <sz val="9"/>
        <color theme="1"/>
        <rFont val="Calibri"/>
        <scheme val="minor"/>
      </rPr>
      <t xml:space="preserve">   /  </t>
    </r>
    <r>
      <rPr>
        <u/>
        <sz val="9"/>
        <color theme="1"/>
        <rFont val="Calibri"/>
        <scheme val="minor"/>
      </rPr>
      <t xml:space="preserve">                                 </t>
    </r>
    <r>
      <rPr>
        <sz val="9"/>
        <color theme="1"/>
        <rFont val="Calibri"/>
        <scheme val="minor"/>
      </rPr>
      <t xml:space="preserve">  /</t>
    </r>
  </si>
  <si>
    <r>
      <rPr>
        <u/>
        <sz val="10"/>
        <color theme="1"/>
        <rFont val="Calibri"/>
        <scheme val="minor"/>
      </rPr>
      <t xml:space="preserve">                              </t>
    </r>
    <r>
      <rPr>
        <sz val="10"/>
        <color theme="1"/>
        <rFont val="Calibri"/>
        <scheme val="minor"/>
      </rPr>
      <t xml:space="preserve"> /</t>
    </r>
    <r>
      <rPr>
        <u/>
        <sz val="10"/>
        <color theme="1"/>
        <rFont val="Calibri"/>
        <scheme val="minor"/>
      </rPr>
      <t xml:space="preserve">  Е.С. Сидельникова </t>
    </r>
    <r>
      <rPr>
        <sz val="10"/>
        <color theme="1"/>
        <rFont val="Calibri"/>
        <scheme val="minor"/>
      </rPr>
      <t>/</t>
    </r>
  </si>
  <si>
    <t>День 3</t>
  </si>
  <si>
    <t xml:space="preserve"> Каша  жидкая молочная из манной крупы с маслом сливочным</t>
  </si>
  <si>
    <r>
      <rPr>
        <sz val="10"/>
        <color theme="1"/>
        <rFont val="Calibri"/>
        <scheme val="minor"/>
      </rPr>
      <t>200/5</t>
    </r>
  </si>
  <si>
    <t>яйцо вареное</t>
  </si>
  <si>
    <t>А, мкг</t>
  </si>
  <si>
    <t>В</t>
  </si>
  <si>
    <t xml:space="preserve"> Суп картофельный с клецками</t>
  </si>
  <si>
    <t>Шницель из говядины</t>
  </si>
  <si>
    <t xml:space="preserve"> Капуста тушеная</t>
  </si>
  <si>
    <r>
      <rPr>
        <sz val="10"/>
        <color theme="1"/>
        <rFont val="Calibri"/>
        <scheme val="minor"/>
      </rPr>
      <t xml:space="preserve">Компот из сухофруктов </t>
    </r>
  </si>
  <si>
    <t xml:space="preserve">                                                                                       "Утверждаю"</t>
  </si>
  <si>
    <r>
      <rPr>
        <u/>
        <sz val="9"/>
        <color theme="1"/>
        <rFont val="Calibri"/>
        <scheme val="minor"/>
      </rPr>
      <t xml:space="preserve">                             </t>
    </r>
    <r>
      <rPr>
        <sz val="9"/>
        <color theme="1"/>
        <rFont val="Calibri"/>
        <scheme val="minor"/>
      </rPr>
      <t xml:space="preserve">   /  </t>
    </r>
    <r>
      <rPr>
        <u/>
        <sz val="9"/>
        <color theme="1"/>
        <rFont val="Calibri"/>
        <scheme val="minor"/>
      </rPr>
      <t xml:space="preserve">                                </t>
    </r>
    <r>
      <rPr>
        <sz val="9"/>
        <color theme="1"/>
        <rFont val="Calibri"/>
        <scheme val="minor"/>
      </rPr>
      <t xml:space="preserve">   /</t>
    </r>
  </si>
  <si>
    <t xml:space="preserve">                               / Е.С. Сидельникова  /</t>
  </si>
  <si>
    <r>
      <t xml:space="preserve">                                                                                                                                                                   </t>
    </r>
    <r>
      <rPr>
        <u/>
        <sz val="10"/>
        <color theme="1"/>
        <rFont val="Calibri"/>
        <scheme val="minor"/>
      </rPr>
      <t xml:space="preserve"> "01" мая 2024г</t>
    </r>
  </si>
  <si>
    <t>День 4</t>
  </si>
  <si>
    <t>Щи из свежей капусты с картофелем со сметаной.</t>
  </si>
  <si>
    <t xml:space="preserve">Оладьи из говяжьей печени </t>
  </si>
  <si>
    <t>Каша гороховая отварная с маслом</t>
  </si>
  <si>
    <t>150/5</t>
  </si>
  <si>
    <t>Напиток апельсиновый</t>
  </si>
  <si>
    <t xml:space="preserve">                                                                                                  "Утверждаю"</t>
  </si>
  <si>
    <r>
      <t xml:space="preserve">  </t>
    </r>
    <r>
      <rPr>
        <u/>
        <sz val="10"/>
        <color theme="1"/>
        <rFont val="Calibri"/>
        <scheme val="minor"/>
      </rPr>
      <t xml:space="preserve">                             / Е.С. Сидельникова  </t>
    </r>
    <r>
      <rPr>
        <sz val="10"/>
        <color theme="1"/>
        <rFont val="Calibri"/>
        <scheme val="minor"/>
      </rPr>
      <t>/</t>
    </r>
  </si>
  <si>
    <t>День 5</t>
  </si>
  <si>
    <t>294/330</t>
  </si>
  <si>
    <t>Котлеты рубленные из кур, запеченные с соусом сметанным</t>
  </si>
  <si>
    <r>
      <rPr>
        <sz val="10"/>
        <color theme="1"/>
        <rFont val="Calibri"/>
        <scheme val="minor"/>
      </rPr>
      <t>90/30</t>
    </r>
  </si>
  <si>
    <t>Макаронные изделия отварные с маслом</t>
  </si>
  <si>
    <t>Кофейный напиток с молоком</t>
  </si>
  <si>
    <t xml:space="preserve"> Суп картофельный с бобовыми (горох) </t>
  </si>
  <si>
    <t xml:space="preserve">                                                                                        "Утверждаю"</t>
  </si>
  <si>
    <r>
      <rPr>
        <sz val="10"/>
        <color theme="1"/>
        <rFont val="Calibri"/>
        <scheme val="minor"/>
      </rPr>
      <t xml:space="preserve">                                                                           Директор      ООО "Общепит-Н"</t>
    </r>
  </si>
  <si>
    <t xml:space="preserve">                               / Е.С. Сидельникова /</t>
  </si>
  <si>
    <r>
      <rPr>
        <u/>
        <sz val="10"/>
        <color theme="1"/>
        <rFont val="Calibri"/>
        <scheme val="minor"/>
      </rPr>
      <t>"01"марта 2025г</t>
    </r>
  </si>
  <si>
    <t>День 6</t>
  </si>
  <si>
    <t>Омлет натуральный</t>
  </si>
  <si>
    <t>Суп картофельный с макаронными изделиями ( вермишель )</t>
  </si>
  <si>
    <t>Рыба (морская), тушенная в томате с овощами</t>
  </si>
  <si>
    <t>Рис отварной</t>
  </si>
  <si>
    <t xml:space="preserve">Компот из смеси сухофруктов </t>
  </si>
  <si>
    <t xml:space="preserve">                                                                                          "Утверждаю"</t>
  </si>
  <si>
    <t>День 7</t>
  </si>
  <si>
    <t>Сырники из творога с  молоком сгущенным</t>
  </si>
  <si>
    <t>130/20</t>
  </si>
  <si>
    <t>Снежок</t>
  </si>
  <si>
    <t xml:space="preserve"> Суп картофельный с  рисовой крупой</t>
  </si>
  <si>
    <t>Компот из кураги</t>
  </si>
  <si>
    <t xml:space="preserve">                                                                                         "Утверждаю"</t>
  </si>
  <si>
    <t>День 8</t>
  </si>
  <si>
    <t>Выход</t>
  </si>
  <si>
    <t>Каша вязкая молочная  геркулесовая с маслом сливочным</t>
  </si>
  <si>
    <t>Биточки из говядины</t>
  </si>
  <si>
    <t xml:space="preserve">Рагу из овощей </t>
  </si>
  <si>
    <t>День 9</t>
  </si>
  <si>
    <t>Ряженка</t>
  </si>
  <si>
    <t xml:space="preserve">                                                                                                "Утверждаю"</t>
  </si>
  <si>
    <t>День 10</t>
  </si>
  <si>
    <t>Тефтели из говядины с  соусом</t>
  </si>
  <si>
    <t xml:space="preserve"> Каша гречневая рассыпчатая</t>
  </si>
  <si>
    <t xml:space="preserve">Чай с сахаром </t>
  </si>
  <si>
    <t xml:space="preserve"> Рассольник ленинградский</t>
  </si>
  <si>
    <t>Завтрак</t>
  </si>
  <si>
    <t>Средняя стоимость 1 дня</t>
  </si>
  <si>
    <t>Обед</t>
  </si>
  <si>
    <t>Норма</t>
  </si>
  <si>
    <t>38,5-46,2</t>
  </si>
  <si>
    <t>39,5-47,4</t>
  </si>
  <si>
    <t>167,5-201</t>
  </si>
  <si>
    <t>1175-1410</t>
  </si>
  <si>
    <t>Итого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</si>
</sst>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8">
    <font>
      <sz val="11"/>
      <color theme="1"/>
      <name val="Calibri"/>
    </font>
    <font>
      <sz val="11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sz val="9"/>
      <color theme="1"/>
      <name val="Calibri"/>
      <scheme val="minor"/>
    </font>
    <font>
      <b/>
      <sz val="9"/>
      <color theme="1"/>
      <name val="Calibri"/>
      <scheme val="minor"/>
    </font>
    <font>
      <u/>
      <sz val="10"/>
      <color theme="1"/>
      <name val="Calibri"/>
      <scheme val="minor"/>
    </font>
    <font>
      <b/>
      <u/>
      <sz val="14"/>
      <color theme="1"/>
      <name val="Calibri"/>
      <scheme val="minor"/>
    </font>
    <font>
      <b/>
      <u/>
      <sz val="12"/>
      <color theme="1"/>
      <name val="Calibri"/>
      <scheme val="minor"/>
    </font>
    <font>
      <b/>
      <sz val="12"/>
      <color theme="1"/>
      <name val="Calibri"/>
      <scheme val="minor"/>
    </font>
    <font>
      <sz val="10"/>
      <color rgb="FF000000"/>
      <name val="Calibri"/>
      <scheme val="minor"/>
    </font>
    <font>
      <b/>
      <sz val="10"/>
      <name val="Calibri"/>
      <scheme val="minor"/>
    </font>
    <font>
      <sz val="10"/>
      <color theme="1"/>
      <name val="Calibri"/>
      <scheme val="minor"/>
    </font>
    <font>
      <sz val="10"/>
      <name val="Calibri"/>
      <scheme val="minor"/>
    </font>
    <font>
      <sz val="11"/>
      <name val="Calibri"/>
    </font>
    <font>
      <b/>
      <sz val="11"/>
      <color theme="1"/>
      <name val="Calibri"/>
      <scheme val="minor"/>
    </font>
    <font>
      <sz val="10"/>
      <color rgb="FFFF0000"/>
      <name val="Calibri"/>
      <scheme val="minor"/>
    </font>
    <font>
      <u/>
      <sz val="9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9">
    <xf numFmtId="0" fontId="1" fillId="0" borderId="0" xfId="0" applyNumberFormat="1" applyFont="1"/>
    <xf numFmtId="0" fontId="5" fillId="0" borderId="0" xfId="0" applyNumberFormat="1" applyFont="1" applyAlignment="1">
      <alignment vertical="distributed"/>
    </xf>
    <xf numFmtId="0" fontId="4" fillId="0" borderId="0" xfId="0" applyNumberFormat="1" applyFont="1" applyAlignment="1">
      <alignment vertical="distributed"/>
    </xf>
    <xf numFmtId="0" fontId="4" fillId="0" borderId="0" xfId="0" applyNumberFormat="1" applyFont="1"/>
    <xf numFmtId="0" fontId="3" fillId="0" borderId="0" xfId="0" applyNumberFormat="1" applyFont="1" applyAlignment="1">
      <alignment horizontal="left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/>
    <xf numFmtId="0" fontId="2" fillId="0" borderId="4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10" fillId="0" borderId="4" xfId="0" applyNumberFormat="1" applyFont="1" applyBorder="1" applyAlignment="1">
      <alignment horizontal="center"/>
    </xf>
    <xf numFmtId="0" fontId="10" fillId="2" borderId="4" xfId="0" applyNumberFormat="1" applyFont="1" applyFill="1" applyBorder="1" applyAlignment="1">
      <alignment horizontal="left" vertical="center" wrapText="1"/>
    </xf>
    <xf numFmtId="0" fontId="10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/>
    <xf numFmtId="2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4" xfId="0" applyNumberFormat="1" applyFont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/>
    <xf numFmtId="0" fontId="3" fillId="2" borderId="4" xfId="0" applyNumberFormat="1" applyFont="1" applyFill="1" applyBorder="1"/>
    <xf numFmtId="0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11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/>
    <xf numFmtId="0" fontId="3" fillId="0" borderId="4" xfId="0" applyNumberFormat="1" applyFont="1" applyBorder="1" applyAlignment="1">
      <alignment horizontal="center"/>
    </xf>
    <xf numFmtId="0" fontId="3" fillId="2" borderId="4" xfId="0" applyNumberFormat="1" applyFont="1" applyFill="1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1" fillId="0" borderId="0" xfId="0" applyNumberFormat="1" applyFont="1" applyAlignment="1"/>
    <xf numFmtId="0" fontId="3" fillId="0" borderId="4" xfId="0" applyNumberFormat="1" applyFont="1" applyBorder="1" applyAlignment="1">
      <alignment wrapText="1"/>
    </xf>
    <xf numFmtId="2" fontId="3" fillId="0" borderId="4" xfId="0" applyNumberFormat="1" applyFont="1" applyBorder="1"/>
    <xf numFmtId="164" fontId="3" fillId="0" borderId="4" xfId="0" applyNumberFormat="1" applyFont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/>
    </xf>
    <xf numFmtId="2" fontId="11" fillId="2" borderId="4" xfId="0" applyNumberFormat="1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/>
    <xf numFmtId="164" fontId="2" fillId="0" borderId="0" xfId="0" applyNumberFormat="1" applyFont="1" applyAlignment="1">
      <alignment horizontal="center"/>
    </xf>
    <xf numFmtId="0" fontId="3" fillId="0" borderId="0" xfId="0" applyNumberFormat="1" applyFont="1"/>
    <xf numFmtId="0" fontId="9" fillId="0" borderId="0" xfId="0" applyNumberFormat="1" applyFont="1"/>
    <xf numFmtId="0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left"/>
    </xf>
    <xf numFmtId="0" fontId="3" fillId="0" borderId="4" xfId="0" applyNumberFormat="1" applyFont="1" applyBorder="1" applyAlignment="1">
      <alignment horizontal="left" wrapText="1"/>
    </xf>
    <xf numFmtId="0" fontId="11" fillId="0" borderId="4" xfId="0" applyNumberFormat="1" applyFont="1" applyBorder="1" applyAlignment="1">
      <alignment horizontal="center"/>
    </xf>
    <xf numFmtId="0" fontId="12" fillId="2" borderId="4" xfId="0" applyNumberFormat="1" applyFont="1" applyFill="1" applyBorder="1" applyAlignment="1">
      <alignment horizontal="left" wrapText="1"/>
    </xf>
    <xf numFmtId="0" fontId="1" fillId="0" borderId="4" xfId="0" applyNumberFormat="1" applyFont="1" applyBorder="1"/>
    <xf numFmtId="0" fontId="4" fillId="0" borderId="4" xfId="0" applyNumberFormat="1" applyFont="1" applyBorder="1" applyAlignment="1">
      <alignment horizontal="center"/>
    </xf>
    <xf numFmtId="2" fontId="1" fillId="0" borderId="4" xfId="0" applyNumberFormat="1" applyFont="1" applyBorder="1"/>
    <xf numFmtId="2" fontId="11" fillId="0" borderId="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0" fontId="3" fillId="2" borderId="4" xfId="0" applyNumberFormat="1" applyFont="1" applyFill="1" applyBorder="1" applyAlignment="1">
      <alignment wrapText="1"/>
    </xf>
    <xf numFmtId="0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/>
    <xf numFmtId="0" fontId="3" fillId="2" borderId="4" xfId="0" applyNumberFormat="1" applyFont="1" applyFill="1" applyBorder="1" applyAlignment="1">
      <alignment horizontal="left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0" fontId="1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left" wrapText="1"/>
    </xf>
    <xf numFmtId="2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2" fontId="3" fillId="0" borderId="4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left"/>
    </xf>
    <xf numFmtId="0" fontId="9" fillId="0" borderId="0" xfId="0" applyNumberFormat="1" applyFont="1" applyAlignment="1"/>
    <xf numFmtId="1" fontId="2" fillId="0" borderId="4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NumberFormat="1" applyFont="1" applyAlignment="1">
      <alignment horizontal="right"/>
    </xf>
    <xf numFmtId="2" fontId="15" fillId="0" borderId="0" xfId="0" applyNumberFormat="1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3" fillId="2" borderId="4" xfId="0" applyNumberFormat="1" applyFont="1" applyFill="1" applyBorder="1" applyAlignment="1">
      <alignment horizontal="left"/>
    </xf>
    <xf numFmtId="2" fontId="3" fillId="0" borderId="0" xfId="0" applyNumberFormat="1" applyFont="1" applyAlignment="1">
      <alignment horizontal="center"/>
    </xf>
    <xf numFmtId="2" fontId="1" fillId="0" borderId="0" xfId="0" applyNumberFormat="1" applyFont="1"/>
    <xf numFmtId="2" fontId="16" fillId="0" borderId="4" xfId="0" applyNumberFormat="1" applyFont="1" applyBorder="1" applyAlignment="1">
      <alignment horizontal="center"/>
    </xf>
    <xf numFmtId="0" fontId="16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left" vertical="distributed"/>
    </xf>
    <xf numFmtId="0" fontId="3" fillId="0" borderId="0" xfId="0" applyNumberFormat="1" applyFont="1" applyAlignment="1">
      <alignment horizontal="left" vertical="distributed"/>
    </xf>
    <xf numFmtId="0" fontId="2" fillId="0" borderId="0" xfId="0" applyNumberFormat="1" applyFont="1" applyAlignment="1">
      <alignment horizontal="center" vertical="distributed"/>
    </xf>
    <xf numFmtId="0" fontId="4" fillId="0" borderId="0" xfId="0" applyNumberFormat="1" applyFont="1" applyAlignment="1">
      <alignment horizontal="right" vertical="distributed"/>
    </xf>
    <xf numFmtId="0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 vertical="distributed"/>
    </xf>
    <xf numFmtId="0" fontId="6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distributed"/>
    </xf>
    <xf numFmtId="0" fontId="8" fillId="0" borderId="0" xfId="0" applyNumberFormat="1" applyFont="1" applyAlignment="1">
      <alignment horizontal="center" vertical="distributed"/>
    </xf>
    <xf numFmtId="0" fontId="8" fillId="0" borderId="0" xfId="0" applyNumberFormat="1" applyFont="1" applyAlignment="1">
      <alignment horizontal="center" vertical="center"/>
    </xf>
    <xf numFmtId="0" fontId="9" fillId="0" borderId="1" xfId="0" applyNumberFormat="1" applyFont="1" applyBorder="1" applyAlignment="1">
      <alignment horizontal="left" vertical="center"/>
    </xf>
    <xf numFmtId="0" fontId="9" fillId="0" borderId="2" xfId="0" applyNumberFormat="1" applyFont="1" applyBorder="1" applyAlignment="1">
      <alignment horizontal="left" vertical="center"/>
    </xf>
    <xf numFmtId="0" fontId="9" fillId="0" borderId="3" xfId="0" applyNumberFormat="1" applyFont="1" applyBorder="1" applyAlignment="1">
      <alignment horizontal="left" vertical="center"/>
    </xf>
    <xf numFmtId="0" fontId="9" fillId="0" borderId="4" xfId="0" applyNumberFormat="1" applyFont="1" applyBorder="1" applyAlignment="1">
      <alignment horizontal="center"/>
    </xf>
    <xf numFmtId="0" fontId="9" fillId="0" borderId="5" xfId="0" applyNumberFormat="1" applyFont="1" applyBorder="1" applyAlignment="1">
      <alignment horizontal="center"/>
    </xf>
    <xf numFmtId="0" fontId="9" fillId="0" borderId="6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right"/>
    </xf>
    <xf numFmtId="0" fontId="9" fillId="0" borderId="4" xfId="0" applyNumberFormat="1" applyFont="1" applyBorder="1" applyAlignment="1">
      <alignment horizontal="left"/>
    </xf>
    <xf numFmtId="0" fontId="9" fillId="0" borderId="5" xfId="0" applyNumberFormat="1" applyFont="1" applyBorder="1" applyAlignment="1">
      <alignment horizontal="left"/>
    </xf>
    <xf numFmtId="0" fontId="9" fillId="0" borderId="6" xfId="0" applyNumberFormat="1" applyFont="1" applyBorder="1" applyAlignment="1">
      <alignment horizontal="left"/>
    </xf>
    <xf numFmtId="2" fontId="2" fillId="0" borderId="0" xfId="0" applyNumberFormat="1" applyFont="1"/>
    <xf numFmtId="0" fontId="9" fillId="0" borderId="8" xfId="0" applyNumberFormat="1" applyFont="1" applyBorder="1" applyAlignment="1">
      <alignment horizontal="center"/>
    </xf>
    <xf numFmtId="0" fontId="9" fillId="0" borderId="9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0" fontId="9" fillId="2" borderId="4" xfId="0" applyNumberFormat="1" applyFont="1" applyFill="1" applyBorder="1" applyAlignment="1">
      <alignment horizontal="left"/>
    </xf>
    <xf numFmtId="0" fontId="9" fillId="2" borderId="5" xfId="0" applyNumberFormat="1" applyFont="1" applyFill="1" applyBorder="1" applyAlignment="1">
      <alignment horizontal="left"/>
    </xf>
    <xf numFmtId="0" fontId="9" fillId="2" borderId="6" xfId="0" applyNumberFormat="1" applyFont="1" applyFill="1" applyBorder="1" applyAlignment="1">
      <alignment horizontal="left"/>
    </xf>
    <xf numFmtId="0" fontId="9" fillId="0" borderId="1" xfId="0" applyNumberFormat="1" applyFont="1" applyBorder="1" applyAlignment="1">
      <alignment horizontal="left"/>
    </xf>
    <xf numFmtId="0" fontId="9" fillId="0" borderId="2" xfId="0" applyNumberFormat="1" applyFont="1" applyBorder="1" applyAlignment="1">
      <alignment horizontal="left"/>
    </xf>
    <xf numFmtId="0" fontId="9" fillId="0" borderId="3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318"/>
  <sheetViews>
    <sheetView tabSelected="1" topLeftCell="A34" workbookViewId="0">
      <selection activeCell="F45" sqref="F45"/>
    </sheetView>
  </sheetViews>
  <sheetFormatPr defaultColWidth="9.140625" defaultRowHeight="15"/>
  <cols>
    <col min="1" max="1" width="6.42578125" customWidth="1"/>
    <col min="2" max="2" width="5" customWidth="1"/>
    <col min="3" max="3" width="43.42578125" customWidth="1"/>
    <col min="4" max="4" width="8" customWidth="1"/>
    <col min="5" max="5" width="9.7109375" customWidth="1"/>
    <col min="6" max="6" width="9.140625" customWidth="1"/>
    <col min="7" max="7" width="8.140625" customWidth="1"/>
    <col min="8" max="8" width="9.140625" customWidth="1"/>
    <col min="9" max="9" width="8.28515625" customWidth="1"/>
    <col min="10" max="10" width="2.28515625" hidden="1" customWidth="1"/>
    <col min="11" max="12" width="7.140625" customWidth="1"/>
    <col min="13" max="13" width="7.42578125" customWidth="1"/>
    <col min="14" max="14" width="7.140625" customWidth="1"/>
    <col min="15" max="15" width="6.28515625" customWidth="1"/>
    <col min="16" max="16" width="6.42578125" customWidth="1"/>
    <col min="17" max="17" width="5.7109375" customWidth="1"/>
    <col min="18" max="18" width="7.140625" customWidth="1"/>
    <col min="19" max="19" width="3.85546875" customWidth="1"/>
    <col min="21" max="21" width="15.42578125" customWidth="1"/>
    <col min="35" max="35" width="5.140625" customWidth="1"/>
  </cols>
  <sheetData>
    <row r="1" spans="1:19" ht="20.25" customHeight="1">
      <c r="A1" s="94" t="s">
        <v>0</v>
      </c>
      <c r="B1" s="94"/>
      <c r="C1" s="94"/>
      <c r="D1" s="96" t="s">
        <v>1</v>
      </c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9" ht="15" customHeight="1">
      <c r="A2" s="95" t="s">
        <v>2</v>
      </c>
      <c r="B2" s="95"/>
      <c r="C2" s="95"/>
      <c r="D2" s="97"/>
      <c r="E2" s="97"/>
      <c r="F2" s="97"/>
      <c r="G2" s="97"/>
      <c r="H2" s="97"/>
      <c r="I2" s="97"/>
      <c r="J2" s="1"/>
      <c r="K2" s="98" t="s">
        <v>3</v>
      </c>
      <c r="L2" s="98"/>
      <c r="M2" s="98"/>
      <c r="N2" s="98"/>
      <c r="O2" s="98"/>
      <c r="P2" s="98"/>
      <c r="Q2" s="98"/>
      <c r="R2" s="98"/>
    </row>
    <row r="3" spans="1:19" ht="15" hidden="1" customHeight="1">
      <c r="A3" s="2"/>
      <c r="B3" s="2"/>
      <c r="C3" s="2"/>
      <c r="D3" s="2"/>
      <c r="E3" s="2"/>
      <c r="F3" s="2"/>
      <c r="G3" s="2"/>
      <c r="H3" s="2"/>
      <c r="I3" s="2"/>
      <c r="J3" s="1"/>
      <c r="K3" s="3"/>
      <c r="L3" s="3"/>
      <c r="M3" s="3"/>
      <c r="N3" s="3"/>
      <c r="O3" s="3"/>
      <c r="P3" s="3"/>
      <c r="Q3" s="3"/>
      <c r="R3" s="3"/>
    </row>
    <row r="4" spans="1:19" ht="15" customHeight="1">
      <c r="A4" s="90" t="s">
        <v>4</v>
      </c>
      <c r="B4" s="90"/>
      <c r="C4" s="90"/>
      <c r="D4" s="99" t="s">
        <v>5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</row>
    <row r="5" spans="1:19" ht="15" customHeight="1">
      <c r="A5" s="91" t="s">
        <v>6</v>
      </c>
      <c r="B5" s="91"/>
      <c r="C5" s="91"/>
      <c r="D5" s="101"/>
      <c r="E5" s="101"/>
      <c r="F5" s="101"/>
      <c r="G5" s="100" t="s">
        <v>7</v>
      </c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</row>
    <row r="6" spans="1:19" ht="18" customHeight="1">
      <c r="A6" s="102" t="s">
        <v>8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</row>
    <row r="7" spans="1:19" ht="15" customHeight="1">
      <c r="A7" s="103" t="s">
        <v>9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</row>
    <row r="8" spans="1:19" ht="15" customHeight="1">
      <c r="A8" s="104" t="s">
        <v>10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</row>
    <row r="9" spans="1:19" ht="18" customHeight="1">
      <c r="A9" s="105" t="s">
        <v>11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7"/>
    </row>
    <row r="10" spans="1:19" ht="18" customHeight="1">
      <c r="A10" s="108" t="s">
        <v>12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10"/>
    </row>
    <row r="11" spans="1:19" ht="18" customHeight="1">
      <c r="A11" s="86" t="s">
        <v>13</v>
      </c>
      <c r="B11" s="88" t="s">
        <v>14</v>
      </c>
      <c r="C11" s="86" t="s">
        <v>15</v>
      </c>
      <c r="D11" s="92" t="s">
        <v>16</v>
      </c>
      <c r="E11" s="88" t="s">
        <v>17</v>
      </c>
      <c r="F11" s="86" t="s">
        <v>18</v>
      </c>
      <c r="G11" s="86" t="s">
        <v>19</v>
      </c>
      <c r="H11" s="86" t="s">
        <v>20</v>
      </c>
      <c r="I11" s="88" t="s">
        <v>21</v>
      </c>
      <c r="J11" s="6"/>
      <c r="K11" s="7" t="s">
        <v>22</v>
      </c>
      <c r="L11" s="7"/>
      <c r="M11" s="7"/>
      <c r="N11" s="7"/>
      <c r="O11" s="88" t="s">
        <v>23</v>
      </c>
      <c r="P11" s="114"/>
      <c r="Q11" s="114"/>
      <c r="R11" s="115"/>
    </row>
    <row r="12" spans="1:19" ht="15" customHeight="1">
      <c r="A12" s="87"/>
      <c r="B12" s="89"/>
      <c r="C12" s="87"/>
      <c r="D12" s="93"/>
      <c r="E12" s="89"/>
      <c r="F12" s="87"/>
      <c r="G12" s="87"/>
      <c r="H12" s="87"/>
      <c r="I12" s="89"/>
      <c r="J12" s="6"/>
      <c r="K12" s="5" t="s">
        <v>24</v>
      </c>
      <c r="L12" s="8" t="s">
        <v>25</v>
      </c>
      <c r="M12" s="8" t="s">
        <v>26</v>
      </c>
      <c r="N12" s="8" t="s">
        <v>27</v>
      </c>
      <c r="O12" s="9" t="s">
        <v>28</v>
      </c>
      <c r="P12" s="8" t="s">
        <v>29</v>
      </c>
      <c r="Q12" s="8" t="s">
        <v>30</v>
      </c>
      <c r="R12" s="8" t="s">
        <v>31</v>
      </c>
    </row>
    <row r="13" spans="1:19" ht="27" customHeight="1">
      <c r="A13" s="10">
        <v>175</v>
      </c>
      <c r="B13" s="10" t="s">
        <v>32</v>
      </c>
      <c r="C13" s="11" t="s">
        <v>33</v>
      </c>
      <c r="D13" s="12" t="s">
        <v>34</v>
      </c>
      <c r="E13" s="13">
        <v>23.67</v>
      </c>
      <c r="F13" s="12">
        <v>4.25</v>
      </c>
      <c r="G13" s="13">
        <v>9.1999999999999993</v>
      </c>
      <c r="H13" s="12">
        <v>38.15</v>
      </c>
      <c r="I13" s="12">
        <v>253.18</v>
      </c>
      <c r="J13" s="12">
        <v>195</v>
      </c>
      <c r="K13" s="13">
        <v>124.66</v>
      </c>
      <c r="L13" s="13">
        <v>34.68</v>
      </c>
      <c r="M13" s="13">
        <v>146.04</v>
      </c>
      <c r="N13" s="13">
        <v>0.78</v>
      </c>
      <c r="O13" s="12">
        <v>51.06</v>
      </c>
      <c r="P13" s="13">
        <v>0.1</v>
      </c>
      <c r="Q13" s="12">
        <v>0.54</v>
      </c>
      <c r="R13" s="14">
        <v>0.9</v>
      </c>
    </row>
    <row r="14" spans="1:19" ht="18" customHeight="1">
      <c r="A14" s="15"/>
      <c r="B14" s="15" t="s">
        <v>35</v>
      </c>
      <c r="C14" s="16" t="s">
        <v>36</v>
      </c>
      <c r="D14" s="15">
        <v>40</v>
      </c>
      <c r="E14" s="17">
        <v>5.82</v>
      </c>
      <c r="F14" s="17">
        <v>4</v>
      </c>
      <c r="G14" s="17">
        <v>0.7</v>
      </c>
      <c r="H14" s="17">
        <v>21</v>
      </c>
      <c r="I14" s="17">
        <v>106</v>
      </c>
      <c r="J14" s="16"/>
      <c r="K14" s="17">
        <v>11.5</v>
      </c>
      <c r="L14" s="17">
        <v>16.5</v>
      </c>
      <c r="M14" s="17">
        <v>43.5</v>
      </c>
      <c r="N14" s="17">
        <v>1</v>
      </c>
      <c r="O14" s="15">
        <v>0</v>
      </c>
      <c r="P14" s="17">
        <v>0.1</v>
      </c>
      <c r="Q14" s="17">
        <v>0.8</v>
      </c>
      <c r="R14" s="18">
        <v>0</v>
      </c>
      <c r="S14" s="19"/>
    </row>
    <row r="15" spans="1:19" ht="18" customHeight="1">
      <c r="A15" s="20">
        <v>15</v>
      </c>
      <c r="B15" s="15" t="s">
        <v>37</v>
      </c>
      <c r="C15" s="16" t="s">
        <v>38</v>
      </c>
      <c r="D15" s="15">
        <v>20</v>
      </c>
      <c r="E15" s="17">
        <v>21.76</v>
      </c>
      <c r="F15" s="14">
        <v>4.6399999999999997</v>
      </c>
      <c r="G15" s="14">
        <v>5.9</v>
      </c>
      <c r="H15" s="21">
        <v>0</v>
      </c>
      <c r="I15" s="14">
        <v>71.66</v>
      </c>
      <c r="J15" s="22"/>
      <c r="K15" s="14">
        <v>176</v>
      </c>
      <c r="L15" s="14">
        <v>7</v>
      </c>
      <c r="M15" s="14">
        <v>100</v>
      </c>
      <c r="N15" s="14">
        <v>0.2</v>
      </c>
      <c r="O15" s="14">
        <v>52</v>
      </c>
      <c r="P15" s="21">
        <v>0</v>
      </c>
      <c r="Q15" s="21">
        <v>0</v>
      </c>
      <c r="R15" s="21">
        <v>0</v>
      </c>
      <c r="S15" s="19"/>
    </row>
    <row r="16" spans="1:19" ht="18" customHeight="1">
      <c r="A16" s="15"/>
      <c r="B16" s="15" t="s">
        <v>39</v>
      </c>
      <c r="C16" s="16" t="s">
        <v>40</v>
      </c>
      <c r="D16" s="15">
        <v>35</v>
      </c>
      <c r="E16" s="17">
        <v>9.1</v>
      </c>
      <c r="F16" s="17">
        <v>7.1</v>
      </c>
      <c r="G16" s="17">
        <v>8.1</v>
      </c>
      <c r="H16" s="17">
        <v>30.15</v>
      </c>
      <c r="I16" s="17">
        <v>208.35</v>
      </c>
      <c r="J16" s="16"/>
      <c r="K16" s="17">
        <v>10.35</v>
      </c>
      <c r="L16" s="17">
        <v>4.5</v>
      </c>
      <c r="M16" s="17">
        <v>29.25</v>
      </c>
      <c r="N16" s="17">
        <v>1.89</v>
      </c>
      <c r="O16" s="15">
        <v>0</v>
      </c>
      <c r="P16" s="17">
        <v>0.16</v>
      </c>
      <c r="Q16" s="17">
        <v>0.77</v>
      </c>
      <c r="R16" s="18">
        <v>0</v>
      </c>
    </row>
    <row r="17" spans="1:49" ht="18" customHeight="1">
      <c r="A17" s="15">
        <v>382</v>
      </c>
      <c r="B17" s="15" t="s">
        <v>41</v>
      </c>
      <c r="C17" s="23" t="s">
        <v>42</v>
      </c>
      <c r="D17" s="24">
        <v>200</v>
      </c>
      <c r="E17" s="14">
        <v>17.12</v>
      </c>
      <c r="F17" s="9">
        <v>2.94</v>
      </c>
      <c r="G17" s="9">
        <v>3.42</v>
      </c>
      <c r="H17" s="9">
        <v>17.579999999999998</v>
      </c>
      <c r="I17" s="14">
        <v>118.6</v>
      </c>
      <c r="J17" s="9"/>
      <c r="K17" s="14">
        <v>152.19999999999999</v>
      </c>
      <c r="L17" s="14">
        <v>21.34</v>
      </c>
      <c r="M17" s="14">
        <v>124.56</v>
      </c>
      <c r="N17" s="14">
        <v>0.48</v>
      </c>
      <c r="O17" s="14">
        <v>24.4</v>
      </c>
      <c r="P17" s="14">
        <v>0.06</v>
      </c>
      <c r="Q17" s="25">
        <v>0.17</v>
      </c>
      <c r="R17" s="14">
        <v>1.59</v>
      </c>
      <c r="S17" s="19"/>
    </row>
    <row r="18" spans="1:49">
      <c r="A18" s="111" t="s">
        <v>43</v>
      </c>
      <c r="B18" s="112"/>
      <c r="C18" s="113"/>
      <c r="D18" s="26">
        <v>500</v>
      </c>
      <c r="E18" s="27">
        <f t="shared" ref="E18:R18" si="0">SUM(E13:E17)</f>
        <v>77.47</v>
      </c>
      <c r="F18" s="27">
        <f t="shared" si="0"/>
        <v>22.930000000000003</v>
      </c>
      <c r="G18" s="27">
        <f t="shared" si="0"/>
        <v>27.32</v>
      </c>
      <c r="H18" s="27">
        <f t="shared" si="0"/>
        <v>106.88</v>
      </c>
      <c r="I18" s="27">
        <f t="shared" si="0"/>
        <v>757.79000000000008</v>
      </c>
      <c r="J18" s="27">
        <f t="shared" si="0"/>
        <v>195</v>
      </c>
      <c r="K18" s="27">
        <f t="shared" si="0"/>
        <v>474.71</v>
      </c>
      <c r="L18" s="27">
        <f t="shared" si="0"/>
        <v>84.02</v>
      </c>
      <c r="M18" s="27">
        <f t="shared" si="0"/>
        <v>443.34999999999997</v>
      </c>
      <c r="N18" s="27">
        <f t="shared" si="0"/>
        <v>4.3499999999999996</v>
      </c>
      <c r="O18" s="27">
        <f t="shared" si="0"/>
        <v>127.46000000000001</v>
      </c>
      <c r="P18" s="27">
        <f t="shared" si="0"/>
        <v>0.42</v>
      </c>
      <c r="Q18" s="27">
        <f t="shared" si="0"/>
        <v>2.2800000000000002</v>
      </c>
      <c r="R18" s="27">
        <f t="shared" si="0"/>
        <v>2.4900000000000002</v>
      </c>
      <c r="S18" s="28"/>
    </row>
    <row r="19" spans="1:49" ht="18" customHeight="1">
      <c r="A19" s="108" t="s">
        <v>44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10"/>
      <c r="S19" s="28"/>
    </row>
    <row r="20" spans="1:49" ht="18" customHeight="1">
      <c r="A20" s="86" t="s">
        <v>13</v>
      </c>
      <c r="B20" s="88" t="s">
        <v>14</v>
      </c>
      <c r="C20" s="86" t="s">
        <v>15</v>
      </c>
      <c r="D20" s="88" t="s">
        <v>16</v>
      </c>
      <c r="E20" s="88" t="s">
        <v>17</v>
      </c>
      <c r="F20" s="86" t="s">
        <v>18</v>
      </c>
      <c r="G20" s="86" t="s">
        <v>19</v>
      </c>
      <c r="H20" s="86" t="s">
        <v>20</v>
      </c>
      <c r="I20" s="88" t="s">
        <v>21</v>
      </c>
      <c r="J20" s="6"/>
      <c r="K20" s="7" t="s">
        <v>22</v>
      </c>
      <c r="L20" s="7"/>
      <c r="M20" s="7"/>
      <c r="N20" s="7"/>
      <c r="O20" s="88" t="s">
        <v>23</v>
      </c>
      <c r="P20" s="114"/>
      <c r="Q20" s="114"/>
      <c r="R20" s="115"/>
    </row>
    <row r="21" spans="1:49" ht="15" customHeight="1">
      <c r="A21" s="87"/>
      <c r="B21" s="89"/>
      <c r="C21" s="87"/>
      <c r="D21" s="89"/>
      <c r="E21" s="89"/>
      <c r="F21" s="87"/>
      <c r="G21" s="87"/>
      <c r="H21" s="87"/>
      <c r="I21" s="89"/>
      <c r="J21" s="6"/>
      <c r="K21" s="5" t="s">
        <v>24</v>
      </c>
      <c r="L21" s="8" t="s">
        <v>25</v>
      </c>
      <c r="M21" s="8" t="s">
        <v>26</v>
      </c>
      <c r="N21" s="8" t="s">
        <v>27</v>
      </c>
      <c r="O21" s="8" t="s">
        <v>28</v>
      </c>
      <c r="P21" s="8" t="s">
        <v>29</v>
      </c>
      <c r="Q21" s="8" t="s">
        <v>30</v>
      </c>
      <c r="R21" s="8" t="s">
        <v>31</v>
      </c>
      <c r="S21" s="29"/>
    </row>
    <row r="22" spans="1:49" s="30" customFormat="1" ht="17.25" customHeight="1">
      <c r="A22" s="31">
        <v>52</v>
      </c>
      <c r="B22" s="31" t="s">
        <v>32</v>
      </c>
      <c r="C22" s="32" t="s">
        <v>45</v>
      </c>
      <c r="D22" s="31">
        <v>60</v>
      </c>
      <c r="E22" s="31">
        <v>5.9</v>
      </c>
      <c r="F22" s="33">
        <v>1</v>
      </c>
      <c r="G22" s="33">
        <v>3.6</v>
      </c>
      <c r="H22" s="33">
        <v>6.6</v>
      </c>
      <c r="I22" s="33">
        <v>62.4</v>
      </c>
      <c r="J22" s="33"/>
      <c r="K22" s="33">
        <v>21.1</v>
      </c>
      <c r="L22" s="33">
        <v>12.5</v>
      </c>
      <c r="M22" s="33">
        <v>24.6</v>
      </c>
      <c r="N22" s="33">
        <v>0.8</v>
      </c>
      <c r="O22" s="34">
        <v>0</v>
      </c>
      <c r="P22" s="33">
        <v>0</v>
      </c>
      <c r="Q22" s="33">
        <v>0.1</v>
      </c>
      <c r="R22" s="33">
        <v>5.7</v>
      </c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</row>
    <row r="23" spans="1:49" ht="18" customHeight="1">
      <c r="A23" s="15">
        <v>104</v>
      </c>
      <c r="B23" s="15" t="s">
        <v>35</v>
      </c>
      <c r="C23" s="36" t="s">
        <v>46</v>
      </c>
      <c r="D23" s="9" t="s">
        <v>47</v>
      </c>
      <c r="E23" s="15">
        <v>32.93</v>
      </c>
      <c r="F23" s="17">
        <f>9*200/220</f>
        <v>8.1818181818181817</v>
      </c>
      <c r="G23" s="17">
        <f>6.3*200/220</f>
        <v>5.7272727272727275</v>
      </c>
      <c r="H23" s="17">
        <f>22.1*200/220</f>
        <v>20.09090909090909</v>
      </c>
      <c r="I23" s="17">
        <f>180.9*200/220</f>
        <v>164.45454545454547</v>
      </c>
      <c r="J23" s="37"/>
      <c r="K23" s="17">
        <f>66.15*200/220</f>
        <v>60.136363636363647</v>
      </c>
      <c r="L23" s="17">
        <f>26.5*200/220</f>
        <v>24.09090909090909</v>
      </c>
      <c r="M23" s="17">
        <f>64.1*200/220</f>
        <v>58.272727272727266</v>
      </c>
      <c r="N23" s="17">
        <f>1.38*200/220</f>
        <v>1.2545454545454546</v>
      </c>
      <c r="O23" s="17">
        <f>0.8*200/220</f>
        <v>0.72727272727272729</v>
      </c>
      <c r="P23" s="17">
        <f>9.48*200/220</f>
        <v>8.6181818181818191</v>
      </c>
      <c r="Q23" s="17">
        <f>1.3*200/220</f>
        <v>1.1818181818181819</v>
      </c>
      <c r="R23" s="17">
        <f>20.03*200/220</f>
        <v>18.209090909090911</v>
      </c>
      <c r="S23" s="29"/>
    </row>
    <row r="24" spans="1:49" ht="18" customHeight="1">
      <c r="A24" s="15">
        <v>289</v>
      </c>
      <c r="B24" s="15" t="s">
        <v>37</v>
      </c>
      <c r="C24" s="36" t="s">
        <v>48</v>
      </c>
      <c r="D24" s="15">
        <v>240</v>
      </c>
      <c r="E24" s="17">
        <v>59.13</v>
      </c>
      <c r="F24" s="17">
        <v>19.3</v>
      </c>
      <c r="G24" s="17">
        <v>24.5</v>
      </c>
      <c r="H24" s="17">
        <v>25.2</v>
      </c>
      <c r="I24" s="17">
        <v>399.1</v>
      </c>
      <c r="J24" s="37"/>
      <c r="K24" s="17">
        <v>50.5</v>
      </c>
      <c r="L24" s="17">
        <v>53.3</v>
      </c>
      <c r="M24" s="17">
        <v>148.4</v>
      </c>
      <c r="N24" s="17">
        <v>2.6</v>
      </c>
      <c r="O24" s="18">
        <v>0</v>
      </c>
      <c r="P24" s="17">
        <v>0.3</v>
      </c>
      <c r="Q24" s="17">
        <v>5.8</v>
      </c>
      <c r="R24" s="17">
        <v>15.5</v>
      </c>
      <c r="S24" s="19"/>
    </row>
    <row r="25" spans="1:49" ht="18" customHeight="1">
      <c r="A25" s="15">
        <v>349</v>
      </c>
      <c r="B25" s="15" t="s">
        <v>39</v>
      </c>
      <c r="C25" s="36" t="s">
        <v>49</v>
      </c>
      <c r="D25" s="9">
        <v>200</v>
      </c>
      <c r="E25" s="15">
        <v>6.22</v>
      </c>
      <c r="F25" s="17">
        <v>0.6</v>
      </c>
      <c r="G25" s="17">
        <v>0.09</v>
      </c>
      <c r="H25" s="15">
        <v>32.01</v>
      </c>
      <c r="I25" s="17">
        <v>132.80000000000001</v>
      </c>
      <c r="J25" s="16"/>
      <c r="K25" s="17">
        <v>32.479999999999997</v>
      </c>
      <c r="L25" s="17">
        <v>17.46</v>
      </c>
      <c r="M25" s="17">
        <v>23.44</v>
      </c>
      <c r="N25" s="17">
        <v>0.7</v>
      </c>
      <c r="O25" s="18">
        <v>0</v>
      </c>
      <c r="P25" s="17">
        <v>0.02</v>
      </c>
      <c r="Q25" s="17">
        <v>0.26</v>
      </c>
      <c r="R25" s="17">
        <v>0.73</v>
      </c>
      <c r="S25" s="19"/>
    </row>
    <row r="26" spans="1:49" ht="18" customHeight="1">
      <c r="A26" s="15"/>
      <c r="B26" s="15" t="s">
        <v>41</v>
      </c>
      <c r="C26" s="36" t="s">
        <v>50</v>
      </c>
      <c r="D26" s="15">
        <v>30</v>
      </c>
      <c r="E26" s="17">
        <v>2.4</v>
      </c>
      <c r="F26" s="17">
        <v>1.68</v>
      </c>
      <c r="G26" s="17">
        <v>0.33</v>
      </c>
      <c r="H26" s="15">
        <v>14.82</v>
      </c>
      <c r="I26" s="17">
        <v>68.97</v>
      </c>
      <c r="J26" s="16"/>
      <c r="K26" s="17">
        <v>6.9</v>
      </c>
      <c r="L26" s="17">
        <v>7.5</v>
      </c>
      <c r="M26" s="17">
        <v>31.8</v>
      </c>
      <c r="N26" s="17">
        <v>0.93</v>
      </c>
      <c r="O26" s="18">
        <v>0</v>
      </c>
      <c r="P26" s="18">
        <v>0.03</v>
      </c>
      <c r="Q26" s="38">
        <v>0</v>
      </c>
      <c r="R26" s="17">
        <v>0</v>
      </c>
      <c r="S26" s="19"/>
    </row>
    <row r="27" spans="1:49" ht="18" customHeight="1">
      <c r="A27" s="15"/>
      <c r="B27" s="15" t="s">
        <v>51</v>
      </c>
      <c r="C27" s="23" t="s">
        <v>52</v>
      </c>
      <c r="D27" s="39">
        <v>30</v>
      </c>
      <c r="E27" s="14">
        <v>2.88</v>
      </c>
      <c r="F27" s="14">
        <v>2.37</v>
      </c>
      <c r="G27" s="14">
        <v>0.3</v>
      </c>
      <c r="H27" s="9">
        <v>14.49</v>
      </c>
      <c r="I27" s="14">
        <v>70.14</v>
      </c>
      <c r="J27" s="23"/>
      <c r="K27" s="14">
        <v>6.9</v>
      </c>
      <c r="L27" s="14">
        <v>9.9</v>
      </c>
      <c r="M27" s="14">
        <v>26.1</v>
      </c>
      <c r="N27" s="14">
        <v>0.33</v>
      </c>
      <c r="O27" s="21">
        <v>0</v>
      </c>
      <c r="P27" s="21">
        <v>0.03</v>
      </c>
      <c r="Q27" s="25">
        <v>0</v>
      </c>
      <c r="R27" s="14">
        <v>0</v>
      </c>
      <c r="S27" s="19"/>
    </row>
    <row r="28" spans="1:49" ht="18" customHeight="1">
      <c r="A28" s="111" t="s">
        <v>43</v>
      </c>
      <c r="B28" s="112"/>
      <c r="C28" s="113"/>
      <c r="D28" s="40">
        <v>788</v>
      </c>
      <c r="E28" s="41">
        <f t="shared" ref="E28:R28" si="1">SUM(E22:E27)</f>
        <v>109.46000000000001</v>
      </c>
      <c r="F28" s="41">
        <f t="shared" si="1"/>
        <v>33.131818181818183</v>
      </c>
      <c r="G28" s="41">
        <f t="shared" si="1"/>
        <v>34.547272727272727</v>
      </c>
      <c r="H28" s="41">
        <f t="shared" si="1"/>
        <v>113.21090909090908</v>
      </c>
      <c r="I28" s="41">
        <f t="shared" si="1"/>
        <v>897.86454545454546</v>
      </c>
      <c r="J28" s="40">
        <f t="shared" si="1"/>
        <v>0</v>
      </c>
      <c r="K28" s="41">
        <f t="shared" si="1"/>
        <v>178.01636363636365</v>
      </c>
      <c r="L28" s="41">
        <f t="shared" si="1"/>
        <v>124.75090909090909</v>
      </c>
      <c r="M28" s="41">
        <f t="shared" si="1"/>
        <v>312.61272727272728</v>
      </c>
      <c r="N28" s="41">
        <f t="shared" si="1"/>
        <v>6.6145454545454543</v>
      </c>
      <c r="O28" s="41">
        <f t="shared" si="1"/>
        <v>0.72727272727272729</v>
      </c>
      <c r="P28" s="41">
        <f t="shared" si="1"/>
        <v>8.9981818181818181</v>
      </c>
      <c r="Q28" s="40">
        <f t="shared" si="1"/>
        <v>7.3418181818181818</v>
      </c>
      <c r="R28" s="41">
        <f t="shared" si="1"/>
        <v>40.139090909090903</v>
      </c>
    </row>
    <row r="29" spans="1:49" ht="18" customHeight="1">
      <c r="A29" s="116" t="s">
        <v>53</v>
      </c>
      <c r="B29" s="117"/>
      <c r="C29" s="117"/>
      <c r="D29" s="118"/>
      <c r="E29" s="42">
        <f>E18+E28</f>
        <v>186.93</v>
      </c>
      <c r="F29" s="42">
        <f>F18+F28</f>
        <v>56.061818181818182</v>
      </c>
      <c r="G29" s="42">
        <f>G18+G28</f>
        <v>61.867272727272727</v>
      </c>
      <c r="H29" s="42">
        <f>H18+H28</f>
        <v>220.09090909090907</v>
      </c>
      <c r="I29" s="42">
        <f>I18+I28</f>
        <v>1655.6545454545455</v>
      </c>
      <c r="J29" s="37"/>
      <c r="K29" s="42">
        <f t="shared" ref="K29:R29" si="2">K18+K28</f>
        <v>652.72636363636366</v>
      </c>
      <c r="L29" s="42">
        <f t="shared" si="2"/>
        <v>208.77090909090907</v>
      </c>
      <c r="M29" s="42">
        <f t="shared" si="2"/>
        <v>755.96272727272731</v>
      </c>
      <c r="N29" s="42">
        <f t="shared" si="2"/>
        <v>10.964545454545455</v>
      </c>
      <c r="O29" s="42">
        <f t="shared" si="2"/>
        <v>128.18727272727273</v>
      </c>
      <c r="P29" s="42">
        <f t="shared" si="2"/>
        <v>9.418181818181818</v>
      </c>
      <c r="Q29" s="42">
        <f t="shared" si="2"/>
        <v>9.6218181818181812</v>
      </c>
      <c r="R29" s="42">
        <f t="shared" si="2"/>
        <v>42.629090909090905</v>
      </c>
    </row>
    <row r="30" spans="1:49" ht="18" customHeight="1">
      <c r="A30" s="43"/>
      <c r="B30" s="43"/>
      <c r="C30" s="43"/>
      <c r="D30" s="43"/>
      <c r="E30" s="44"/>
      <c r="F30" s="44"/>
      <c r="G30" s="44"/>
      <c r="H30" s="44"/>
      <c r="I30" s="44"/>
      <c r="J30" s="45"/>
      <c r="K30" s="44"/>
      <c r="L30" s="44"/>
      <c r="M30" s="44"/>
      <c r="N30" s="44"/>
      <c r="O30" s="44"/>
      <c r="P30" s="44"/>
      <c r="Q30" s="44"/>
      <c r="R30" s="44"/>
    </row>
    <row r="31" spans="1:49" ht="18" customHeight="1">
      <c r="A31" s="43"/>
      <c r="B31" s="43"/>
      <c r="C31" s="43"/>
      <c r="D31" s="43"/>
      <c r="E31" s="44"/>
      <c r="F31" s="44"/>
      <c r="G31" s="44"/>
      <c r="H31" s="44"/>
      <c r="I31" s="44"/>
      <c r="J31" s="45"/>
      <c r="K31" s="44"/>
      <c r="L31" s="44"/>
      <c r="M31" s="44"/>
      <c r="N31" s="44"/>
      <c r="O31" s="44"/>
      <c r="P31" s="44"/>
      <c r="Q31" s="44"/>
      <c r="R31" s="44"/>
    </row>
    <row r="32" spans="1:49" ht="15" customHeight="1">
      <c r="A32" s="43"/>
      <c r="B32" s="43"/>
      <c r="C32" s="43"/>
      <c r="D32" s="43"/>
      <c r="E32" s="44"/>
      <c r="F32" s="46"/>
      <c r="G32" s="46"/>
      <c r="H32" s="46"/>
      <c r="I32" s="46"/>
      <c r="J32" s="47"/>
      <c r="K32" s="46"/>
      <c r="L32" s="46"/>
      <c r="M32" s="46"/>
      <c r="N32" s="46"/>
      <c r="O32" s="46"/>
      <c r="P32" s="46"/>
      <c r="Q32" s="46"/>
      <c r="R32" s="46"/>
    </row>
    <row r="33" spans="1:49" ht="18" customHeight="1">
      <c r="A33" s="94" t="s">
        <v>0</v>
      </c>
      <c r="B33" s="94"/>
      <c r="C33" s="94"/>
      <c r="D33" s="43"/>
      <c r="E33" s="44"/>
      <c r="F33" s="44"/>
      <c r="G33" s="44"/>
      <c r="H33" s="44"/>
      <c r="I33" s="119" t="s">
        <v>54</v>
      </c>
      <c r="J33" s="119"/>
      <c r="K33" s="119"/>
      <c r="L33" s="119"/>
      <c r="M33" s="119"/>
      <c r="N33" s="119"/>
      <c r="O33" s="119"/>
      <c r="P33" s="119"/>
      <c r="Q33" s="119"/>
      <c r="R33" s="119"/>
    </row>
    <row r="34" spans="1:49" ht="15" customHeight="1">
      <c r="A34" s="95" t="s">
        <v>2</v>
      </c>
      <c r="B34" s="95"/>
      <c r="C34" s="95"/>
      <c r="D34" s="43"/>
      <c r="E34" s="44"/>
      <c r="F34" s="44"/>
      <c r="G34" s="120" t="s">
        <v>3</v>
      </c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</row>
    <row r="35" spans="1:49" ht="15" customHeight="1">
      <c r="A35" s="90" t="s">
        <v>55</v>
      </c>
      <c r="B35" s="90"/>
      <c r="C35" s="90"/>
      <c r="D35" s="43"/>
      <c r="E35" s="44"/>
      <c r="F35" s="44"/>
      <c r="G35" s="44"/>
      <c r="H35" s="44"/>
      <c r="I35" s="120" t="s">
        <v>56</v>
      </c>
      <c r="J35" s="120"/>
      <c r="K35" s="120"/>
      <c r="L35" s="120"/>
      <c r="M35" s="120"/>
      <c r="N35" s="120"/>
      <c r="O35" s="120"/>
      <c r="P35" s="120"/>
      <c r="Q35" s="120"/>
      <c r="R35" s="120"/>
    </row>
    <row r="36" spans="1:49" ht="15" customHeight="1">
      <c r="A36" s="121" t="s">
        <v>6</v>
      </c>
      <c r="B36" s="121"/>
      <c r="C36" s="121"/>
      <c r="D36" s="43"/>
      <c r="E36" s="44"/>
      <c r="F36" s="44"/>
      <c r="G36" s="44"/>
      <c r="H36" s="44"/>
      <c r="I36" s="122" t="s">
        <v>57</v>
      </c>
      <c r="J36" s="122"/>
      <c r="K36" s="122"/>
      <c r="L36" s="122"/>
      <c r="M36" s="122"/>
      <c r="N36" s="122"/>
      <c r="O36" s="122"/>
      <c r="P36" s="122"/>
      <c r="Q36" s="122"/>
      <c r="R36" s="122"/>
    </row>
    <row r="37" spans="1:49" ht="18.75" customHeight="1">
      <c r="A37" s="102" t="s">
        <v>8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</row>
    <row r="38" spans="1:49" ht="15" customHeight="1">
      <c r="A38" s="103" t="s">
        <v>9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</row>
    <row r="39" spans="1:49" ht="15" customHeight="1">
      <c r="A39" s="104" t="s">
        <v>10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</row>
    <row r="40" spans="1:49" ht="18" customHeight="1">
      <c r="A40" s="123" t="s">
        <v>58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5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</row>
    <row r="41" spans="1:49" ht="18" customHeight="1">
      <c r="A41" s="108" t="s">
        <v>12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10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:49" ht="18" customHeight="1">
      <c r="A42" s="86" t="s">
        <v>13</v>
      </c>
      <c r="B42" s="88" t="s">
        <v>14</v>
      </c>
      <c r="C42" s="86" t="s">
        <v>15</v>
      </c>
      <c r="D42" s="88" t="s">
        <v>59</v>
      </c>
      <c r="E42" s="88" t="s">
        <v>17</v>
      </c>
      <c r="F42" s="86" t="s">
        <v>18</v>
      </c>
      <c r="G42" s="86" t="s">
        <v>19</v>
      </c>
      <c r="H42" s="86" t="s">
        <v>20</v>
      </c>
      <c r="I42" s="88" t="s">
        <v>21</v>
      </c>
      <c r="J42" s="6"/>
      <c r="K42" s="7" t="s">
        <v>22</v>
      </c>
      <c r="L42" s="7"/>
      <c r="M42" s="7"/>
      <c r="N42" s="7"/>
      <c r="O42" s="88" t="s">
        <v>23</v>
      </c>
      <c r="P42" s="114"/>
      <c r="Q42" s="114"/>
      <c r="R42" s="115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49" ht="15" customHeight="1">
      <c r="A43" s="87"/>
      <c r="B43" s="89"/>
      <c r="C43" s="87"/>
      <c r="D43" s="89"/>
      <c r="E43" s="89"/>
      <c r="F43" s="87"/>
      <c r="G43" s="87"/>
      <c r="H43" s="87"/>
      <c r="I43" s="89"/>
      <c r="J43" s="6"/>
      <c r="K43" s="5" t="s">
        <v>24</v>
      </c>
      <c r="L43" s="8" t="s">
        <v>25</v>
      </c>
      <c r="M43" s="8" t="s">
        <v>26</v>
      </c>
      <c r="N43" s="8" t="s">
        <v>27</v>
      </c>
      <c r="O43" s="8" t="s">
        <v>28</v>
      </c>
      <c r="P43" s="8" t="s">
        <v>29</v>
      </c>
      <c r="Q43" s="8" t="s">
        <v>30</v>
      </c>
      <c r="R43" s="8" t="s">
        <v>31</v>
      </c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:49" ht="18.75" customHeight="1">
      <c r="A44" s="31">
        <v>52</v>
      </c>
      <c r="B44" s="31" t="s">
        <v>32</v>
      </c>
      <c r="C44" s="32" t="s">
        <v>45</v>
      </c>
      <c r="D44" s="31">
        <v>60</v>
      </c>
      <c r="E44" s="31">
        <v>5.9</v>
      </c>
      <c r="F44" s="33">
        <v>1</v>
      </c>
      <c r="G44" s="33">
        <v>3.6</v>
      </c>
      <c r="H44" s="33">
        <v>6.6</v>
      </c>
      <c r="I44" s="33">
        <v>62.4</v>
      </c>
      <c r="J44" s="33"/>
      <c r="K44" s="33">
        <v>21.1</v>
      </c>
      <c r="L44" s="33">
        <v>12.5</v>
      </c>
      <c r="M44" s="33">
        <v>24.6</v>
      </c>
      <c r="N44" s="33">
        <v>0.8</v>
      </c>
      <c r="O44" s="34">
        <v>0</v>
      </c>
      <c r="P44" s="33">
        <v>0</v>
      </c>
      <c r="Q44" s="33">
        <v>0.1</v>
      </c>
      <c r="R44" s="33">
        <v>5.7</v>
      </c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</row>
    <row r="45" spans="1:49" ht="18.75" customHeight="1">
      <c r="A45" s="49">
        <v>291</v>
      </c>
      <c r="B45" s="31" t="s">
        <v>35</v>
      </c>
      <c r="C45" s="50" t="s">
        <v>60</v>
      </c>
      <c r="D45" s="15">
        <v>240</v>
      </c>
      <c r="E45" s="17">
        <v>56.31</v>
      </c>
      <c r="F45" s="17">
        <v>28.8</v>
      </c>
      <c r="G45" s="17">
        <v>36.700000000000003</v>
      </c>
      <c r="H45" s="17">
        <v>46.6</v>
      </c>
      <c r="I45" s="17">
        <v>632.20000000000005</v>
      </c>
      <c r="J45" s="17"/>
      <c r="K45" s="17">
        <v>62.3</v>
      </c>
      <c r="L45" s="17">
        <v>65.5</v>
      </c>
      <c r="M45" s="17">
        <v>275.3</v>
      </c>
      <c r="N45" s="17">
        <v>3.1</v>
      </c>
      <c r="O45" s="17">
        <v>66.3</v>
      </c>
      <c r="P45" s="17">
        <v>0</v>
      </c>
      <c r="Q45" s="17">
        <v>0</v>
      </c>
      <c r="R45" s="17">
        <v>1.4</v>
      </c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49" ht="18.75" customHeight="1">
      <c r="A46" s="15"/>
      <c r="B46" s="15" t="s">
        <v>37</v>
      </c>
      <c r="C46" s="51" t="s">
        <v>61</v>
      </c>
      <c r="D46" s="15">
        <v>30</v>
      </c>
      <c r="E46" s="14">
        <v>2.88</v>
      </c>
      <c r="F46" s="17">
        <v>2.37</v>
      </c>
      <c r="G46" s="17">
        <v>0.3</v>
      </c>
      <c r="H46" s="17">
        <v>14.49</v>
      </c>
      <c r="I46" s="17">
        <v>70.14</v>
      </c>
      <c r="J46" s="16"/>
      <c r="K46" s="17">
        <v>6.9</v>
      </c>
      <c r="L46" s="17">
        <v>9.9</v>
      </c>
      <c r="M46" s="17">
        <v>26.1</v>
      </c>
      <c r="N46" s="17">
        <v>0.33</v>
      </c>
      <c r="O46" s="18">
        <v>0</v>
      </c>
      <c r="P46" s="17">
        <v>0.03</v>
      </c>
      <c r="Q46" s="17">
        <v>0</v>
      </c>
      <c r="R46" s="18">
        <v>0</v>
      </c>
      <c r="S46" s="19"/>
    </row>
    <row r="47" spans="1:49" ht="18" customHeight="1">
      <c r="A47" s="15">
        <v>376</v>
      </c>
      <c r="B47" s="15" t="s">
        <v>39</v>
      </c>
      <c r="C47" s="16" t="s">
        <v>62</v>
      </c>
      <c r="D47" s="15">
        <v>200</v>
      </c>
      <c r="E47" s="17">
        <v>1.9</v>
      </c>
      <c r="F47" s="17">
        <v>0.1</v>
      </c>
      <c r="G47" s="15">
        <v>0</v>
      </c>
      <c r="H47" s="17">
        <v>15</v>
      </c>
      <c r="I47" s="17">
        <v>60</v>
      </c>
      <c r="J47" s="16"/>
      <c r="K47" s="17">
        <v>5</v>
      </c>
      <c r="L47" s="18">
        <v>0</v>
      </c>
      <c r="M47" s="18">
        <v>0</v>
      </c>
      <c r="N47" s="17">
        <v>2</v>
      </c>
      <c r="O47" s="18">
        <v>0</v>
      </c>
      <c r="P47" s="18">
        <v>0</v>
      </c>
      <c r="Q47" s="17">
        <v>0</v>
      </c>
      <c r="R47" s="18">
        <v>0</v>
      </c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  <row r="48" spans="1:49" ht="18" customHeight="1">
      <c r="A48" s="111" t="s">
        <v>43</v>
      </c>
      <c r="B48" s="112"/>
      <c r="C48" s="113"/>
      <c r="D48" s="52">
        <v>530</v>
      </c>
      <c r="E48" s="42">
        <f t="shared" ref="E48:R48" si="3">SUM(E44:E47)</f>
        <v>66.990000000000009</v>
      </c>
      <c r="F48" s="42">
        <f t="shared" si="3"/>
        <v>32.270000000000003</v>
      </c>
      <c r="G48" s="42">
        <f t="shared" si="3"/>
        <v>40.6</v>
      </c>
      <c r="H48" s="42">
        <f t="shared" si="3"/>
        <v>82.69</v>
      </c>
      <c r="I48" s="42">
        <f t="shared" si="3"/>
        <v>824.74</v>
      </c>
      <c r="J48" s="8">
        <f t="shared" si="3"/>
        <v>0</v>
      </c>
      <c r="K48" s="42">
        <f t="shared" si="3"/>
        <v>95.300000000000011</v>
      </c>
      <c r="L48" s="42">
        <f t="shared" si="3"/>
        <v>87.9</v>
      </c>
      <c r="M48" s="42">
        <f t="shared" si="3"/>
        <v>326.00000000000006</v>
      </c>
      <c r="N48" s="42">
        <f t="shared" si="3"/>
        <v>6.23</v>
      </c>
      <c r="O48" s="42">
        <f t="shared" si="3"/>
        <v>66.3</v>
      </c>
      <c r="P48" s="42">
        <f t="shared" si="3"/>
        <v>0.03</v>
      </c>
      <c r="Q48" s="42">
        <f t="shared" si="3"/>
        <v>0.1</v>
      </c>
      <c r="R48" s="42">
        <f t="shared" si="3"/>
        <v>7.1</v>
      </c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</row>
    <row r="49" spans="1:20" ht="18" customHeight="1">
      <c r="A49" s="108" t="s">
        <v>44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10"/>
    </row>
    <row r="50" spans="1:20" ht="18" customHeight="1">
      <c r="A50" s="86" t="s">
        <v>13</v>
      </c>
      <c r="B50" s="88" t="s">
        <v>14</v>
      </c>
      <c r="C50" s="86" t="s">
        <v>15</v>
      </c>
      <c r="D50" s="88" t="s">
        <v>16</v>
      </c>
      <c r="E50" s="88" t="s">
        <v>17</v>
      </c>
      <c r="F50" s="86" t="s">
        <v>18</v>
      </c>
      <c r="G50" s="86" t="s">
        <v>19</v>
      </c>
      <c r="H50" s="86" t="s">
        <v>20</v>
      </c>
      <c r="I50" s="88" t="s">
        <v>21</v>
      </c>
      <c r="J50" s="6"/>
      <c r="K50" s="7" t="s">
        <v>22</v>
      </c>
      <c r="L50" s="7"/>
      <c r="M50" s="7"/>
      <c r="N50" s="7"/>
      <c r="O50" s="88" t="s">
        <v>23</v>
      </c>
      <c r="P50" s="114"/>
      <c r="Q50" s="114"/>
      <c r="R50" s="115"/>
    </row>
    <row r="51" spans="1:20" ht="15" customHeight="1">
      <c r="A51" s="87"/>
      <c r="B51" s="89"/>
      <c r="C51" s="87"/>
      <c r="D51" s="89"/>
      <c r="E51" s="89"/>
      <c r="F51" s="87"/>
      <c r="G51" s="87"/>
      <c r="H51" s="87"/>
      <c r="I51" s="89"/>
      <c r="J51" s="6"/>
      <c r="K51" s="5" t="s">
        <v>24</v>
      </c>
      <c r="L51" s="8" t="s">
        <v>25</v>
      </c>
      <c r="M51" s="8" t="s">
        <v>26</v>
      </c>
      <c r="N51" s="8" t="s">
        <v>27</v>
      </c>
      <c r="O51" s="8" t="s">
        <v>28</v>
      </c>
      <c r="P51" s="8" t="s">
        <v>29</v>
      </c>
      <c r="Q51" s="8" t="s">
        <v>30</v>
      </c>
      <c r="R51" s="8" t="s">
        <v>31</v>
      </c>
    </row>
    <row r="52" spans="1:20" ht="18" customHeight="1">
      <c r="A52" s="15">
        <v>47</v>
      </c>
      <c r="B52" s="15" t="s">
        <v>32</v>
      </c>
      <c r="C52" s="53" t="s">
        <v>63</v>
      </c>
      <c r="D52" s="15">
        <v>60</v>
      </c>
      <c r="E52" s="15">
        <v>10.199999999999999</v>
      </c>
      <c r="F52" s="17">
        <v>1.6</v>
      </c>
      <c r="G52" s="17">
        <v>4.9000000000000004</v>
      </c>
      <c r="H52" s="17">
        <v>11</v>
      </c>
      <c r="I52" s="17">
        <v>95</v>
      </c>
      <c r="J52" s="37"/>
      <c r="K52" s="17">
        <v>41.67</v>
      </c>
      <c r="L52" s="17">
        <v>14.17</v>
      </c>
      <c r="M52" s="17">
        <v>0</v>
      </c>
      <c r="N52" s="17">
        <v>0.5</v>
      </c>
      <c r="O52" s="18">
        <v>0</v>
      </c>
      <c r="P52" s="18">
        <v>0</v>
      </c>
      <c r="Q52" s="18">
        <v>0</v>
      </c>
      <c r="R52" s="17">
        <v>25</v>
      </c>
    </row>
    <row r="53" spans="1:20" ht="17.25" customHeight="1">
      <c r="A53" s="15">
        <v>82</v>
      </c>
      <c r="B53" s="15" t="s">
        <v>35</v>
      </c>
      <c r="C53" s="16" t="s">
        <v>64</v>
      </c>
      <c r="D53" s="15">
        <v>200</v>
      </c>
      <c r="E53" s="17">
        <v>10.9</v>
      </c>
      <c r="F53" s="17">
        <v>1.8</v>
      </c>
      <c r="G53" s="17">
        <v>4.9000000000000004</v>
      </c>
      <c r="H53" s="17">
        <v>15.2</v>
      </c>
      <c r="I53" s="17">
        <v>112.3</v>
      </c>
      <c r="J53" s="37"/>
      <c r="K53" s="17">
        <v>85.9</v>
      </c>
      <c r="L53" s="17">
        <v>10.6</v>
      </c>
      <c r="M53" s="17">
        <v>21.8</v>
      </c>
      <c r="N53" s="17">
        <v>0.9</v>
      </c>
      <c r="O53" s="17">
        <v>1</v>
      </c>
      <c r="P53" s="17">
        <v>5</v>
      </c>
      <c r="Q53" s="17">
        <v>0.3</v>
      </c>
      <c r="R53" s="17">
        <v>12.9</v>
      </c>
    </row>
    <row r="54" spans="1:20" ht="18" customHeight="1">
      <c r="A54" s="15">
        <v>234</v>
      </c>
      <c r="B54" s="15" t="s">
        <v>37</v>
      </c>
      <c r="C54" s="50" t="s">
        <v>65</v>
      </c>
      <c r="D54" s="15" t="s">
        <v>66</v>
      </c>
      <c r="E54" s="15">
        <v>37.159999999999997</v>
      </c>
      <c r="F54" s="17">
        <v>12.7</v>
      </c>
      <c r="G54" s="17">
        <v>16.2</v>
      </c>
      <c r="H54" s="17">
        <v>10.1</v>
      </c>
      <c r="I54" s="17">
        <v>236.6</v>
      </c>
      <c r="J54" s="54"/>
      <c r="K54" s="17">
        <v>126.1</v>
      </c>
      <c r="L54" s="18">
        <v>0</v>
      </c>
      <c r="M54" s="18">
        <v>0</v>
      </c>
      <c r="N54" s="17">
        <v>0.9</v>
      </c>
      <c r="O54" s="18">
        <v>0</v>
      </c>
      <c r="P54" s="17">
        <v>0.2</v>
      </c>
      <c r="Q54" s="18">
        <v>0</v>
      </c>
      <c r="R54" s="17">
        <v>6.1</v>
      </c>
      <c r="S54" s="19"/>
    </row>
    <row r="55" spans="1:20" ht="18" customHeight="1">
      <c r="A55" s="55" t="s">
        <v>67</v>
      </c>
      <c r="B55" s="15" t="s">
        <v>39</v>
      </c>
      <c r="C55" s="16" t="s">
        <v>68</v>
      </c>
      <c r="D55" s="15" t="s">
        <v>69</v>
      </c>
      <c r="E55" s="15">
        <v>19.87</v>
      </c>
      <c r="F55" s="17">
        <v>3</v>
      </c>
      <c r="G55" s="17">
        <v>7.9</v>
      </c>
      <c r="H55" s="17">
        <v>29.8</v>
      </c>
      <c r="I55" s="17">
        <v>202.8</v>
      </c>
      <c r="J55" s="56"/>
      <c r="K55" s="17">
        <v>29.8</v>
      </c>
      <c r="L55" s="17">
        <v>0</v>
      </c>
      <c r="M55" s="17">
        <v>0</v>
      </c>
      <c r="N55" s="17">
        <v>1.6</v>
      </c>
      <c r="O55" s="18">
        <v>0</v>
      </c>
      <c r="P55" s="17">
        <v>0.4</v>
      </c>
      <c r="Q55" s="18">
        <v>0</v>
      </c>
      <c r="R55" s="17">
        <v>35.9</v>
      </c>
    </row>
    <row r="56" spans="1:20" ht="18" customHeight="1">
      <c r="A56" s="15"/>
      <c r="B56" s="15" t="s">
        <v>41</v>
      </c>
      <c r="C56" s="36" t="s">
        <v>70</v>
      </c>
      <c r="D56" s="15">
        <v>200</v>
      </c>
      <c r="E56" s="17">
        <v>14</v>
      </c>
      <c r="F56" s="17">
        <v>0.2</v>
      </c>
      <c r="G56" s="17">
        <v>0</v>
      </c>
      <c r="H56" s="17">
        <v>3.9</v>
      </c>
      <c r="I56" s="17">
        <v>16</v>
      </c>
      <c r="J56" s="54"/>
      <c r="K56" s="17">
        <v>0.24</v>
      </c>
      <c r="L56" s="17">
        <v>0.2</v>
      </c>
      <c r="M56" s="17">
        <v>0.5</v>
      </c>
      <c r="N56" s="17">
        <v>7</v>
      </c>
      <c r="O56" s="18">
        <v>0</v>
      </c>
      <c r="P56" s="17">
        <v>0.1</v>
      </c>
      <c r="Q56" s="17">
        <v>0</v>
      </c>
      <c r="R56" s="17">
        <v>6</v>
      </c>
      <c r="S56" s="19"/>
    </row>
    <row r="57" spans="1:20" ht="18" customHeight="1">
      <c r="A57" s="15"/>
      <c r="B57" s="15" t="s">
        <v>51</v>
      </c>
      <c r="C57" s="36" t="s">
        <v>50</v>
      </c>
      <c r="D57" s="15">
        <v>30</v>
      </c>
      <c r="E57" s="17">
        <v>2.4</v>
      </c>
      <c r="F57" s="17">
        <v>1.68</v>
      </c>
      <c r="G57" s="17">
        <v>0.33</v>
      </c>
      <c r="H57" s="17">
        <v>14.82</v>
      </c>
      <c r="I57" s="17">
        <v>68.97</v>
      </c>
      <c r="J57" s="54"/>
      <c r="K57" s="17">
        <v>6.9</v>
      </c>
      <c r="L57" s="17">
        <v>7.5</v>
      </c>
      <c r="M57" s="17">
        <v>31.8</v>
      </c>
      <c r="N57" s="17">
        <v>0.93</v>
      </c>
      <c r="O57" s="18">
        <v>0</v>
      </c>
      <c r="P57" s="17">
        <v>0.03</v>
      </c>
      <c r="Q57" s="17">
        <v>0</v>
      </c>
      <c r="R57" s="18">
        <v>0</v>
      </c>
      <c r="S57" s="19"/>
    </row>
    <row r="58" spans="1:20" ht="18" customHeight="1">
      <c r="A58" s="15"/>
      <c r="B58" s="15" t="s">
        <v>71</v>
      </c>
      <c r="C58" s="16" t="s">
        <v>52</v>
      </c>
      <c r="D58" s="15">
        <v>30</v>
      </c>
      <c r="E58" s="14">
        <v>2.88</v>
      </c>
      <c r="F58" s="17">
        <v>2.37</v>
      </c>
      <c r="G58" s="17">
        <v>0.3</v>
      </c>
      <c r="H58" s="17">
        <v>14.49</v>
      </c>
      <c r="I58" s="17">
        <v>70.14</v>
      </c>
      <c r="J58" s="16"/>
      <c r="K58" s="17">
        <v>6.9</v>
      </c>
      <c r="L58" s="17">
        <v>9.9</v>
      </c>
      <c r="M58" s="17">
        <v>26.1</v>
      </c>
      <c r="N58" s="17">
        <v>0.33</v>
      </c>
      <c r="O58" s="18">
        <v>0</v>
      </c>
      <c r="P58" s="17">
        <v>0.03</v>
      </c>
      <c r="Q58" s="17">
        <v>0</v>
      </c>
      <c r="R58" s="18">
        <v>0</v>
      </c>
      <c r="S58" s="19"/>
    </row>
    <row r="59" spans="1:20" ht="18" customHeight="1">
      <c r="A59" s="111" t="s">
        <v>43</v>
      </c>
      <c r="B59" s="112"/>
      <c r="C59" s="113"/>
      <c r="D59" s="52">
        <v>790</v>
      </c>
      <c r="E59" s="57">
        <f t="shared" ref="E59:R59" si="4">SUM(E52:E58)</f>
        <v>97.41</v>
      </c>
      <c r="F59" s="52">
        <f t="shared" si="4"/>
        <v>23.35</v>
      </c>
      <c r="G59" s="52">
        <f t="shared" si="4"/>
        <v>34.529999999999994</v>
      </c>
      <c r="H59" s="52">
        <f t="shared" si="4"/>
        <v>99.309999999999988</v>
      </c>
      <c r="I59" s="52">
        <f t="shared" si="4"/>
        <v>801.81000000000006</v>
      </c>
      <c r="J59" s="52">
        <f t="shared" si="4"/>
        <v>0</v>
      </c>
      <c r="K59" s="52">
        <f t="shared" si="4"/>
        <v>297.51</v>
      </c>
      <c r="L59" s="57">
        <f t="shared" si="4"/>
        <v>42.37</v>
      </c>
      <c r="M59" s="57">
        <f t="shared" si="4"/>
        <v>80.2</v>
      </c>
      <c r="N59" s="52">
        <f t="shared" si="4"/>
        <v>12.16</v>
      </c>
      <c r="O59" s="57">
        <f t="shared" si="4"/>
        <v>1</v>
      </c>
      <c r="P59" s="57">
        <f t="shared" si="4"/>
        <v>5.7600000000000007</v>
      </c>
      <c r="Q59" s="57">
        <f t="shared" si="4"/>
        <v>0.3</v>
      </c>
      <c r="R59" s="57">
        <f t="shared" si="4"/>
        <v>85.9</v>
      </c>
    </row>
    <row r="60" spans="1:20" ht="18" customHeight="1">
      <c r="A60" s="116" t="s">
        <v>53</v>
      </c>
      <c r="B60" s="117"/>
      <c r="C60" s="117"/>
      <c r="D60" s="118"/>
      <c r="E60" s="42">
        <f>E48+E59</f>
        <v>164.4</v>
      </c>
      <c r="F60" s="42">
        <f>F48+F59</f>
        <v>55.620000000000005</v>
      </c>
      <c r="G60" s="42">
        <f>G48+G59</f>
        <v>75.13</v>
      </c>
      <c r="H60" s="42">
        <f>H48+H59</f>
        <v>182</v>
      </c>
      <c r="I60" s="42">
        <f>I48+I59</f>
        <v>1626.5500000000002</v>
      </c>
      <c r="J60" s="37"/>
      <c r="K60" s="42">
        <f t="shared" ref="K60:R60" si="5">K48+K59</f>
        <v>392.81</v>
      </c>
      <c r="L60" s="42">
        <f t="shared" si="5"/>
        <v>130.27000000000001</v>
      </c>
      <c r="M60" s="42">
        <f t="shared" si="5"/>
        <v>406.20000000000005</v>
      </c>
      <c r="N60" s="42">
        <f t="shared" si="5"/>
        <v>18.39</v>
      </c>
      <c r="O60" s="42">
        <f t="shared" si="5"/>
        <v>67.3</v>
      </c>
      <c r="P60" s="42">
        <f t="shared" si="5"/>
        <v>5.7900000000000009</v>
      </c>
      <c r="Q60" s="42">
        <f t="shared" si="5"/>
        <v>0.4</v>
      </c>
      <c r="R60" s="42">
        <f t="shared" si="5"/>
        <v>93</v>
      </c>
    </row>
    <row r="61" spans="1:20" ht="15" customHeight="1">
      <c r="A61" s="43"/>
      <c r="B61" s="43"/>
      <c r="C61" s="43"/>
      <c r="D61" s="43"/>
      <c r="E61" s="58"/>
      <c r="F61" s="44"/>
      <c r="G61" s="44"/>
      <c r="H61" s="44"/>
      <c r="I61" s="44"/>
      <c r="J61" s="47"/>
      <c r="K61" s="44"/>
      <c r="L61" s="58"/>
      <c r="M61" s="44"/>
      <c r="N61" s="44"/>
      <c r="O61" s="44"/>
      <c r="P61" s="58"/>
      <c r="Q61" s="58"/>
      <c r="R61" s="58"/>
    </row>
    <row r="62" spans="1:20" ht="15" customHeight="1">
      <c r="A62" s="43"/>
      <c r="B62" s="43"/>
      <c r="C62" s="43"/>
      <c r="D62" s="43"/>
      <c r="E62" s="58"/>
      <c r="F62" s="44"/>
      <c r="G62" s="44"/>
      <c r="H62" s="44"/>
      <c r="I62" s="44"/>
      <c r="J62" s="47"/>
      <c r="K62" s="44"/>
      <c r="L62" s="58"/>
      <c r="M62" s="44"/>
      <c r="N62" s="44"/>
      <c r="O62" s="44"/>
      <c r="P62" s="58"/>
      <c r="Q62" s="58"/>
      <c r="R62" s="58"/>
    </row>
    <row r="63" spans="1:20" ht="15" customHeight="1">
      <c r="A63" s="43"/>
      <c r="B63" s="43"/>
      <c r="C63" s="43"/>
      <c r="D63" s="43"/>
      <c r="E63" s="58"/>
      <c r="F63" s="44"/>
      <c r="G63" s="44"/>
      <c r="H63" s="44"/>
      <c r="I63" s="44"/>
      <c r="J63" s="47"/>
      <c r="K63" s="44"/>
      <c r="L63" s="58"/>
      <c r="M63" s="44"/>
      <c r="N63" s="44"/>
      <c r="O63" s="44"/>
      <c r="P63" s="58"/>
      <c r="Q63" s="58"/>
      <c r="R63" s="58"/>
    </row>
    <row r="64" spans="1:20" ht="15" customHeight="1">
      <c r="A64" s="94" t="s">
        <v>0</v>
      </c>
      <c r="B64" s="94"/>
      <c r="C64" s="94"/>
      <c r="D64" s="43"/>
      <c r="E64" s="58"/>
      <c r="F64" s="44"/>
      <c r="G64" s="44"/>
      <c r="H64" s="44"/>
      <c r="I64" s="59"/>
      <c r="J64" s="59"/>
      <c r="K64" s="126" t="s">
        <v>72</v>
      </c>
      <c r="L64" s="126"/>
      <c r="M64" s="126"/>
      <c r="N64" s="126"/>
      <c r="O64" s="126"/>
      <c r="P64" s="126"/>
      <c r="Q64" s="126"/>
      <c r="R64" s="126"/>
      <c r="S64" s="60"/>
      <c r="T64" s="60"/>
    </row>
    <row r="65" spans="1:20" ht="15" customHeight="1">
      <c r="A65" s="95" t="s">
        <v>2</v>
      </c>
      <c r="B65" s="95"/>
      <c r="C65" s="95"/>
      <c r="D65" s="43"/>
      <c r="E65" s="58"/>
      <c r="F65" s="44"/>
      <c r="G65" s="44"/>
      <c r="H65" s="44"/>
      <c r="I65" s="45"/>
      <c r="J65" s="45"/>
      <c r="K65" s="120" t="s">
        <v>3</v>
      </c>
      <c r="L65" s="120"/>
      <c r="M65" s="120"/>
      <c r="N65" s="120"/>
      <c r="O65" s="120"/>
      <c r="P65" s="120"/>
      <c r="Q65" s="120"/>
      <c r="R65" s="120"/>
      <c r="S65" s="45"/>
      <c r="T65" s="45"/>
    </row>
    <row r="66" spans="1:20" ht="15" customHeight="1">
      <c r="A66" s="90" t="s">
        <v>73</v>
      </c>
      <c r="B66" s="90"/>
      <c r="C66" s="90"/>
      <c r="D66" s="43"/>
      <c r="E66" s="58"/>
      <c r="F66" s="44"/>
      <c r="G66" s="44"/>
      <c r="H66" s="44"/>
      <c r="I66" s="120" t="s">
        <v>74</v>
      </c>
      <c r="J66" s="120"/>
      <c r="K66" s="120"/>
      <c r="L66" s="120"/>
      <c r="M66" s="120"/>
      <c r="N66" s="120"/>
      <c r="O66" s="120"/>
      <c r="P66" s="120"/>
      <c r="Q66" s="120"/>
      <c r="R66" s="120"/>
      <c r="S66" s="45"/>
      <c r="T66" s="45"/>
    </row>
    <row r="67" spans="1:20" ht="15" customHeight="1">
      <c r="A67" s="121" t="s">
        <v>6</v>
      </c>
      <c r="B67" s="121"/>
      <c r="C67" s="121"/>
      <c r="D67" s="43"/>
      <c r="E67" s="58"/>
      <c r="F67" s="44"/>
      <c r="G67" s="44"/>
      <c r="H67" s="44"/>
      <c r="I67" s="122" t="s">
        <v>57</v>
      </c>
      <c r="J67" s="122"/>
      <c r="K67" s="122"/>
      <c r="L67" s="122"/>
      <c r="M67" s="122"/>
      <c r="N67" s="122"/>
      <c r="O67" s="122"/>
      <c r="P67" s="122"/>
      <c r="Q67" s="122"/>
      <c r="R67" s="122"/>
      <c r="S67" s="45"/>
      <c r="T67" s="45"/>
    </row>
    <row r="68" spans="1:20" ht="21" customHeight="1">
      <c r="A68" s="102" t="s">
        <v>8</v>
      </c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45"/>
      <c r="T68" s="45"/>
    </row>
    <row r="69" spans="1:20" ht="15" customHeight="1">
      <c r="A69" s="103" t="s">
        <v>9</v>
      </c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45"/>
      <c r="T69" s="45"/>
    </row>
    <row r="70" spans="1:20" ht="15" customHeight="1">
      <c r="A70" s="104" t="s">
        <v>10</v>
      </c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45"/>
      <c r="T70" s="45"/>
    </row>
    <row r="71" spans="1:20" ht="18" customHeight="1">
      <c r="A71" s="123" t="s">
        <v>75</v>
      </c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5"/>
    </row>
    <row r="72" spans="1:20" ht="18" customHeight="1">
      <c r="A72" s="108" t="s">
        <v>12</v>
      </c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10"/>
    </row>
    <row r="73" spans="1:20" ht="18" customHeight="1">
      <c r="A73" s="86" t="s">
        <v>13</v>
      </c>
      <c r="B73" s="88" t="s">
        <v>14</v>
      </c>
      <c r="C73" s="86" t="s">
        <v>15</v>
      </c>
      <c r="D73" s="88" t="s">
        <v>59</v>
      </c>
      <c r="E73" s="88" t="s">
        <v>17</v>
      </c>
      <c r="F73" s="86" t="s">
        <v>18</v>
      </c>
      <c r="G73" s="86" t="s">
        <v>19</v>
      </c>
      <c r="H73" s="86" t="s">
        <v>20</v>
      </c>
      <c r="I73" s="88" t="s">
        <v>21</v>
      </c>
      <c r="J73" s="6"/>
      <c r="K73" s="7" t="s">
        <v>22</v>
      </c>
      <c r="L73" s="7"/>
      <c r="M73" s="7"/>
      <c r="N73" s="7"/>
      <c r="O73" s="88" t="s">
        <v>23</v>
      </c>
      <c r="P73" s="114"/>
      <c r="Q73" s="114"/>
      <c r="R73" s="115"/>
    </row>
    <row r="74" spans="1:20" ht="15" customHeight="1">
      <c r="A74" s="87"/>
      <c r="B74" s="89"/>
      <c r="C74" s="87"/>
      <c r="D74" s="89"/>
      <c r="E74" s="89"/>
      <c r="F74" s="87"/>
      <c r="G74" s="87"/>
      <c r="H74" s="87"/>
      <c r="I74" s="89"/>
      <c r="J74" s="6"/>
      <c r="K74" s="5" t="s">
        <v>24</v>
      </c>
      <c r="L74" s="8" t="s">
        <v>25</v>
      </c>
      <c r="M74" s="8" t="s">
        <v>26</v>
      </c>
      <c r="N74" s="8" t="s">
        <v>27</v>
      </c>
      <c r="O74" s="8" t="s">
        <v>28</v>
      </c>
      <c r="P74" s="8" t="s">
        <v>29</v>
      </c>
      <c r="Q74" s="8" t="s">
        <v>30</v>
      </c>
      <c r="R74" s="8" t="s">
        <v>31</v>
      </c>
    </row>
    <row r="75" spans="1:20" ht="33" customHeight="1">
      <c r="A75" s="15">
        <v>181</v>
      </c>
      <c r="B75" s="15" t="s">
        <v>32</v>
      </c>
      <c r="C75" s="61" t="s">
        <v>76</v>
      </c>
      <c r="D75" s="15" t="s">
        <v>77</v>
      </c>
      <c r="E75" s="17">
        <v>22.88</v>
      </c>
      <c r="F75" s="15">
        <v>4.6500000000000004</v>
      </c>
      <c r="G75" s="15">
        <v>10.050000000000001</v>
      </c>
      <c r="H75" s="17">
        <v>31.1</v>
      </c>
      <c r="I75" s="38">
        <v>233</v>
      </c>
      <c r="J75" s="16"/>
      <c r="K75" s="17">
        <v>192.2</v>
      </c>
      <c r="L75" s="17">
        <v>23.5</v>
      </c>
      <c r="M75" s="17">
        <v>156.1</v>
      </c>
      <c r="N75" s="17">
        <v>0.3</v>
      </c>
      <c r="O75" s="17">
        <v>36.700000000000003</v>
      </c>
      <c r="P75" s="17">
        <v>0.1</v>
      </c>
      <c r="Q75" s="18">
        <v>0</v>
      </c>
      <c r="R75" s="17">
        <v>1.1000000000000001</v>
      </c>
    </row>
    <row r="76" spans="1:20" ht="18" customHeight="1">
      <c r="A76" s="15">
        <v>209</v>
      </c>
      <c r="B76" s="15" t="s">
        <v>35</v>
      </c>
      <c r="C76" s="16" t="s">
        <v>78</v>
      </c>
      <c r="D76" s="9">
        <v>40</v>
      </c>
      <c r="E76" s="17">
        <v>15</v>
      </c>
      <c r="F76" s="17">
        <v>5.08</v>
      </c>
      <c r="G76" s="17">
        <v>4.5999999999999996</v>
      </c>
      <c r="H76" s="17">
        <v>0.28000000000000003</v>
      </c>
      <c r="I76" s="17">
        <v>63</v>
      </c>
      <c r="J76" s="16"/>
      <c r="K76" s="17">
        <v>22</v>
      </c>
      <c r="L76" s="17">
        <v>4.8</v>
      </c>
      <c r="M76" s="17">
        <v>76.8</v>
      </c>
      <c r="N76" s="17">
        <v>1</v>
      </c>
      <c r="O76" s="17">
        <v>100</v>
      </c>
      <c r="P76" s="17">
        <v>0.03</v>
      </c>
      <c r="Q76" s="17">
        <v>0.08</v>
      </c>
      <c r="R76" s="18">
        <v>0</v>
      </c>
    </row>
    <row r="77" spans="1:20" ht="18" customHeight="1">
      <c r="A77" s="62"/>
      <c r="B77" s="15" t="s">
        <v>37</v>
      </c>
      <c r="C77" s="51" t="s">
        <v>61</v>
      </c>
      <c r="D77" s="15">
        <v>57</v>
      </c>
      <c r="E77" s="17">
        <v>5.48</v>
      </c>
      <c r="F77" s="17">
        <v>9.48</v>
      </c>
      <c r="G77" s="17">
        <v>1.6</v>
      </c>
      <c r="H77" s="17">
        <v>57.6</v>
      </c>
      <c r="I77" s="17">
        <v>280.5</v>
      </c>
      <c r="J77" s="63"/>
      <c r="K77" s="17">
        <v>27.6</v>
      </c>
      <c r="L77" s="17">
        <v>39.6</v>
      </c>
      <c r="M77" s="17">
        <v>104.4</v>
      </c>
      <c r="N77" s="17">
        <v>1.32</v>
      </c>
      <c r="O77" s="18">
        <v>0</v>
      </c>
      <c r="P77" s="17">
        <v>0.12</v>
      </c>
      <c r="Q77" s="17">
        <v>0.3</v>
      </c>
      <c r="R77" s="17">
        <v>0.3</v>
      </c>
    </row>
    <row r="78" spans="1:20" ht="18" customHeight="1">
      <c r="A78" s="15">
        <v>376</v>
      </c>
      <c r="B78" s="15" t="s">
        <v>39</v>
      </c>
      <c r="C78" s="23" t="s">
        <v>62</v>
      </c>
      <c r="D78" s="15">
        <v>200</v>
      </c>
      <c r="E78" s="17">
        <v>1.9</v>
      </c>
      <c r="F78" s="17">
        <v>0.1</v>
      </c>
      <c r="G78" s="18">
        <v>0</v>
      </c>
      <c r="H78" s="17">
        <v>15</v>
      </c>
      <c r="I78" s="17">
        <v>60</v>
      </c>
      <c r="J78" s="37"/>
      <c r="K78" s="17">
        <v>5</v>
      </c>
      <c r="L78" s="18">
        <v>0</v>
      </c>
      <c r="M78" s="18">
        <v>0</v>
      </c>
      <c r="N78" s="17">
        <v>2</v>
      </c>
      <c r="O78" s="18">
        <v>0</v>
      </c>
      <c r="P78" s="18">
        <v>0</v>
      </c>
      <c r="Q78" s="18">
        <v>0</v>
      </c>
      <c r="R78" s="21">
        <v>0</v>
      </c>
    </row>
    <row r="79" spans="1:20" ht="18" customHeight="1">
      <c r="A79" s="111" t="s">
        <v>43</v>
      </c>
      <c r="B79" s="112"/>
      <c r="C79" s="113"/>
      <c r="D79" s="52">
        <v>502</v>
      </c>
      <c r="E79" s="42">
        <f t="shared" ref="E79:R79" si="6">SUM(E75:E78)</f>
        <v>45.26</v>
      </c>
      <c r="F79" s="42">
        <f t="shared" si="6"/>
        <v>19.310000000000002</v>
      </c>
      <c r="G79" s="42">
        <f t="shared" si="6"/>
        <v>16.25</v>
      </c>
      <c r="H79" s="42">
        <f t="shared" si="6"/>
        <v>103.98</v>
      </c>
      <c r="I79" s="42">
        <f t="shared" si="6"/>
        <v>636.5</v>
      </c>
      <c r="J79" s="42">
        <f t="shared" si="6"/>
        <v>0</v>
      </c>
      <c r="K79" s="42">
        <f t="shared" si="6"/>
        <v>246.79999999999998</v>
      </c>
      <c r="L79" s="42">
        <f t="shared" si="6"/>
        <v>67.900000000000006</v>
      </c>
      <c r="M79" s="42">
        <f t="shared" si="6"/>
        <v>337.29999999999995</v>
      </c>
      <c r="N79" s="42">
        <f t="shared" si="6"/>
        <v>4.62</v>
      </c>
      <c r="O79" s="42">
        <f t="shared" si="6"/>
        <v>136.69999999999999</v>
      </c>
      <c r="P79" s="42">
        <f t="shared" si="6"/>
        <v>0.25</v>
      </c>
      <c r="Q79" s="42">
        <f t="shared" si="6"/>
        <v>0.38</v>
      </c>
      <c r="R79" s="42">
        <f t="shared" si="6"/>
        <v>1.4000000000000001</v>
      </c>
    </row>
    <row r="80" spans="1:20" ht="18" customHeight="1">
      <c r="A80" s="127" t="s">
        <v>44</v>
      </c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28"/>
    </row>
    <row r="81" spans="1:19" ht="18" customHeight="1">
      <c r="A81" s="86" t="s">
        <v>13</v>
      </c>
      <c r="B81" s="88" t="s">
        <v>14</v>
      </c>
      <c r="C81" s="86" t="s">
        <v>15</v>
      </c>
      <c r="D81" s="88" t="s">
        <v>59</v>
      </c>
      <c r="E81" s="88" t="s">
        <v>17</v>
      </c>
      <c r="F81" s="86" t="s">
        <v>18</v>
      </c>
      <c r="G81" s="86" t="s">
        <v>19</v>
      </c>
      <c r="H81" s="86" t="s">
        <v>20</v>
      </c>
      <c r="I81" s="88" t="s">
        <v>21</v>
      </c>
      <c r="J81" s="6"/>
      <c r="K81" s="7" t="s">
        <v>22</v>
      </c>
      <c r="L81" s="7"/>
      <c r="M81" s="7"/>
      <c r="N81" s="7"/>
      <c r="O81" s="88" t="s">
        <v>23</v>
      </c>
      <c r="P81" s="114"/>
      <c r="Q81" s="114"/>
      <c r="R81" s="115"/>
    </row>
    <row r="82" spans="1:19" ht="15" customHeight="1">
      <c r="A82" s="87"/>
      <c r="B82" s="89"/>
      <c r="C82" s="87"/>
      <c r="D82" s="89"/>
      <c r="E82" s="89"/>
      <c r="F82" s="87"/>
      <c r="G82" s="87"/>
      <c r="H82" s="87"/>
      <c r="I82" s="89"/>
      <c r="J82" s="6"/>
      <c r="K82" s="5" t="s">
        <v>24</v>
      </c>
      <c r="L82" s="8" t="s">
        <v>25</v>
      </c>
      <c r="M82" s="8" t="s">
        <v>26</v>
      </c>
      <c r="N82" s="8" t="s">
        <v>27</v>
      </c>
      <c r="O82" s="8" t="s">
        <v>79</v>
      </c>
      <c r="P82" s="8" t="s">
        <v>80</v>
      </c>
      <c r="Q82" s="8" t="s">
        <v>30</v>
      </c>
      <c r="R82" s="8" t="s">
        <v>31</v>
      </c>
    </row>
    <row r="83" spans="1:19" ht="18" customHeight="1">
      <c r="A83" s="62">
        <v>52</v>
      </c>
      <c r="B83" s="49">
        <v>1</v>
      </c>
      <c r="C83" s="64" t="s">
        <v>45</v>
      </c>
      <c r="D83" s="49">
        <v>60</v>
      </c>
      <c r="E83" s="49">
        <v>5.9</v>
      </c>
      <c r="F83" s="65">
        <v>1</v>
      </c>
      <c r="G83" s="65">
        <v>3.6</v>
      </c>
      <c r="H83" s="65">
        <v>6.6</v>
      </c>
      <c r="I83" s="66">
        <v>62.4</v>
      </c>
      <c r="J83" s="16"/>
      <c r="K83" s="66">
        <v>21.1</v>
      </c>
      <c r="L83" s="17">
        <v>12.5</v>
      </c>
      <c r="M83" s="17">
        <v>24.6</v>
      </c>
      <c r="N83" s="17">
        <v>0.8</v>
      </c>
      <c r="O83" s="18">
        <v>0</v>
      </c>
      <c r="P83" s="18">
        <v>0</v>
      </c>
      <c r="Q83" s="17">
        <v>0.1</v>
      </c>
      <c r="R83" s="17">
        <v>5.7</v>
      </c>
    </row>
    <row r="84" spans="1:19" ht="18" customHeight="1">
      <c r="A84" s="15">
        <v>108</v>
      </c>
      <c r="B84" s="15" t="s">
        <v>35</v>
      </c>
      <c r="C84" s="36" t="s">
        <v>81</v>
      </c>
      <c r="D84" s="67">
        <v>200</v>
      </c>
      <c r="E84" s="17">
        <v>10.61</v>
      </c>
      <c r="F84" s="17">
        <v>5.2</v>
      </c>
      <c r="G84" s="17">
        <v>6.3</v>
      </c>
      <c r="H84" s="17">
        <v>29</v>
      </c>
      <c r="I84" s="17">
        <v>193.5</v>
      </c>
      <c r="J84" s="16"/>
      <c r="K84" s="17">
        <v>86</v>
      </c>
      <c r="L84" s="17">
        <v>7.5</v>
      </c>
      <c r="M84" s="17">
        <v>14.7</v>
      </c>
      <c r="N84" s="17">
        <v>0.8</v>
      </c>
      <c r="O84" s="17">
        <v>1.2</v>
      </c>
      <c r="P84" s="17">
        <v>2.4</v>
      </c>
      <c r="Q84" s="17">
        <v>0.2</v>
      </c>
      <c r="R84" s="17">
        <v>1.9</v>
      </c>
    </row>
    <row r="85" spans="1:19" ht="18" customHeight="1">
      <c r="A85" s="15">
        <v>268</v>
      </c>
      <c r="B85" s="15" t="s">
        <v>37</v>
      </c>
      <c r="C85" s="36" t="s">
        <v>82</v>
      </c>
      <c r="D85" s="9">
        <v>90</v>
      </c>
      <c r="E85" s="17">
        <v>50.52</v>
      </c>
      <c r="F85" s="17">
        <v>12.1</v>
      </c>
      <c r="G85" s="17">
        <v>15.9</v>
      </c>
      <c r="H85" s="17">
        <v>18.2</v>
      </c>
      <c r="I85" s="17">
        <v>263.5</v>
      </c>
      <c r="J85" s="37"/>
      <c r="K85" s="17">
        <v>39.4</v>
      </c>
      <c r="L85" s="17">
        <v>28.9</v>
      </c>
      <c r="M85" s="17">
        <v>149.69999999999999</v>
      </c>
      <c r="N85" s="17">
        <v>0.9</v>
      </c>
      <c r="O85" s="17">
        <v>25.9</v>
      </c>
      <c r="P85" s="17">
        <v>0.1</v>
      </c>
      <c r="Q85" s="18">
        <v>0</v>
      </c>
      <c r="R85" s="17">
        <v>0.1</v>
      </c>
    </row>
    <row r="86" spans="1:19" ht="18" customHeight="1">
      <c r="A86" s="15">
        <v>321</v>
      </c>
      <c r="B86" s="15" t="s">
        <v>39</v>
      </c>
      <c r="C86" s="36" t="s">
        <v>83</v>
      </c>
      <c r="D86" s="9">
        <v>150</v>
      </c>
      <c r="E86" s="17">
        <v>18.07</v>
      </c>
      <c r="F86" s="17">
        <v>3</v>
      </c>
      <c r="G86" s="17">
        <v>5.4</v>
      </c>
      <c r="H86" s="17">
        <v>15.9</v>
      </c>
      <c r="I86" s="17">
        <v>124.5</v>
      </c>
      <c r="J86" s="37"/>
      <c r="K86" s="17">
        <v>69.900000000000006</v>
      </c>
      <c r="L86" s="17">
        <v>23</v>
      </c>
      <c r="M86" s="17">
        <v>46.7</v>
      </c>
      <c r="N86" s="17">
        <v>0.9</v>
      </c>
      <c r="O86" s="17">
        <v>0.3</v>
      </c>
      <c r="P86" s="17">
        <v>14.4</v>
      </c>
      <c r="Q86" s="17">
        <v>1</v>
      </c>
      <c r="R86" s="17">
        <v>60.5</v>
      </c>
    </row>
    <row r="87" spans="1:19" ht="18" customHeight="1">
      <c r="A87" s="15">
        <v>349</v>
      </c>
      <c r="B87" s="15" t="s">
        <v>41</v>
      </c>
      <c r="C87" s="36" t="s">
        <v>84</v>
      </c>
      <c r="D87" s="9">
        <v>200</v>
      </c>
      <c r="E87" s="15">
        <v>6.22</v>
      </c>
      <c r="F87" s="17">
        <v>0.6</v>
      </c>
      <c r="G87" s="17">
        <v>0.09</v>
      </c>
      <c r="H87" s="15">
        <v>32.01</v>
      </c>
      <c r="I87" s="17">
        <v>132.80000000000001</v>
      </c>
      <c r="J87" s="16"/>
      <c r="K87" s="17">
        <v>32.479999999999997</v>
      </c>
      <c r="L87" s="17">
        <v>17.46</v>
      </c>
      <c r="M87" s="17">
        <v>23.44</v>
      </c>
      <c r="N87" s="17">
        <v>0.7</v>
      </c>
      <c r="O87" s="18">
        <v>0</v>
      </c>
      <c r="P87" s="17">
        <v>0.02</v>
      </c>
      <c r="Q87" s="17">
        <v>0.26</v>
      </c>
      <c r="R87" s="17">
        <v>0.73</v>
      </c>
      <c r="S87" s="19"/>
    </row>
    <row r="88" spans="1:19" ht="18" customHeight="1">
      <c r="A88" s="15"/>
      <c r="B88" s="15" t="s">
        <v>51</v>
      </c>
      <c r="C88" s="16" t="s">
        <v>50</v>
      </c>
      <c r="D88" s="15">
        <v>30</v>
      </c>
      <c r="E88" s="17">
        <v>2.4</v>
      </c>
      <c r="F88" s="17">
        <v>1.68</v>
      </c>
      <c r="G88" s="17">
        <v>0.33</v>
      </c>
      <c r="H88" s="17">
        <v>14.82</v>
      </c>
      <c r="I88" s="17">
        <v>68.97</v>
      </c>
      <c r="J88" s="54"/>
      <c r="K88" s="17">
        <v>6.9</v>
      </c>
      <c r="L88" s="17">
        <v>7.5</v>
      </c>
      <c r="M88" s="17">
        <v>31.8</v>
      </c>
      <c r="N88" s="17">
        <v>0.93</v>
      </c>
      <c r="O88" s="18">
        <v>0</v>
      </c>
      <c r="P88" s="17">
        <v>0.03</v>
      </c>
      <c r="Q88" s="18">
        <v>0</v>
      </c>
      <c r="R88" s="18">
        <v>0</v>
      </c>
      <c r="S88" s="19"/>
    </row>
    <row r="89" spans="1:19" ht="18" customHeight="1">
      <c r="A89" s="15"/>
      <c r="B89" s="15" t="s">
        <v>71</v>
      </c>
      <c r="C89" s="23" t="s">
        <v>52</v>
      </c>
      <c r="D89" s="15">
        <v>30</v>
      </c>
      <c r="E89" s="14">
        <v>2.88</v>
      </c>
      <c r="F89" s="17">
        <v>2.37</v>
      </c>
      <c r="G89" s="17">
        <v>0.3</v>
      </c>
      <c r="H89" s="17">
        <v>14.49</v>
      </c>
      <c r="I89" s="17">
        <v>70.14</v>
      </c>
      <c r="J89" s="16"/>
      <c r="K89" s="17">
        <v>6.9</v>
      </c>
      <c r="L89" s="17">
        <v>9.9</v>
      </c>
      <c r="M89" s="17">
        <v>26.1</v>
      </c>
      <c r="N89" s="17">
        <v>0.33</v>
      </c>
      <c r="O89" s="18">
        <v>0</v>
      </c>
      <c r="P89" s="17">
        <v>0.03</v>
      </c>
      <c r="Q89" s="18">
        <v>0</v>
      </c>
      <c r="R89" s="18">
        <v>0</v>
      </c>
      <c r="S89" s="19"/>
    </row>
    <row r="90" spans="1:19" ht="18" customHeight="1">
      <c r="A90" s="111" t="s">
        <v>43</v>
      </c>
      <c r="B90" s="112"/>
      <c r="C90" s="113"/>
      <c r="D90" s="8">
        <v>760</v>
      </c>
      <c r="E90" s="42">
        <f t="shared" ref="E90:R90" si="7">SUM(E83:E89)</f>
        <v>96.6</v>
      </c>
      <c r="F90" s="42">
        <f t="shared" si="7"/>
        <v>25.950000000000003</v>
      </c>
      <c r="G90" s="42">
        <f t="shared" si="7"/>
        <v>31.92</v>
      </c>
      <c r="H90" s="42">
        <f t="shared" si="7"/>
        <v>131.02000000000001</v>
      </c>
      <c r="I90" s="42">
        <f t="shared" si="7"/>
        <v>915.81000000000006</v>
      </c>
      <c r="J90" s="42">
        <f t="shared" si="7"/>
        <v>0</v>
      </c>
      <c r="K90" s="42">
        <f t="shared" si="7"/>
        <v>262.68</v>
      </c>
      <c r="L90" s="42">
        <f t="shared" si="7"/>
        <v>106.76000000000002</v>
      </c>
      <c r="M90" s="42">
        <f t="shared" si="7"/>
        <v>317.04000000000002</v>
      </c>
      <c r="N90" s="42">
        <f t="shared" si="7"/>
        <v>5.3599999999999994</v>
      </c>
      <c r="O90" s="42">
        <f t="shared" si="7"/>
        <v>27.4</v>
      </c>
      <c r="P90" s="42">
        <f t="shared" si="7"/>
        <v>16.98</v>
      </c>
      <c r="Q90" s="42">
        <f t="shared" si="7"/>
        <v>1.56</v>
      </c>
      <c r="R90" s="42">
        <f t="shared" si="7"/>
        <v>68.930000000000007</v>
      </c>
    </row>
    <row r="91" spans="1:19" ht="18" customHeight="1">
      <c r="A91" s="116" t="s">
        <v>53</v>
      </c>
      <c r="B91" s="117"/>
      <c r="C91" s="117"/>
      <c r="D91" s="118"/>
      <c r="E91" s="42">
        <f t="shared" ref="E91:R91" si="8">E79+E90</f>
        <v>141.85999999999999</v>
      </c>
      <c r="F91" s="42">
        <f t="shared" si="8"/>
        <v>45.260000000000005</v>
      </c>
      <c r="G91" s="42">
        <f t="shared" si="8"/>
        <v>48.17</v>
      </c>
      <c r="H91" s="42">
        <f t="shared" si="8"/>
        <v>235</v>
      </c>
      <c r="I91" s="42">
        <f t="shared" si="8"/>
        <v>1552.31</v>
      </c>
      <c r="J91" s="42">
        <f t="shared" si="8"/>
        <v>0</v>
      </c>
      <c r="K91" s="42">
        <f t="shared" si="8"/>
        <v>509.48</v>
      </c>
      <c r="L91" s="42">
        <f t="shared" si="8"/>
        <v>174.66000000000003</v>
      </c>
      <c r="M91" s="42">
        <f t="shared" si="8"/>
        <v>654.33999999999992</v>
      </c>
      <c r="N91" s="42">
        <f t="shared" si="8"/>
        <v>9.98</v>
      </c>
      <c r="O91" s="42">
        <f t="shared" si="8"/>
        <v>164.1</v>
      </c>
      <c r="P91" s="42">
        <f t="shared" si="8"/>
        <v>17.23</v>
      </c>
      <c r="Q91" s="42">
        <f t="shared" si="8"/>
        <v>1.94</v>
      </c>
      <c r="R91" s="42">
        <f t="shared" si="8"/>
        <v>70.330000000000013</v>
      </c>
    </row>
    <row r="92" spans="1:19">
      <c r="A92" s="43"/>
      <c r="B92" s="43"/>
      <c r="C92" s="43"/>
      <c r="D92" s="43"/>
      <c r="E92" s="58"/>
      <c r="F92" s="44"/>
      <c r="G92" s="44"/>
      <c r="H92" s="46"/>
      <c r="I92" s="46"/>
      <c r="J92" s="47"/>
      <c r="K92" s="58"/>
      <c r="L92" s="58"/>
      <c r="M92" s="58"/>
      <c r="N92" s="58"/>
      <c r="O92" s="44"/>
      <c r="P92" s="44"/>
      <c r="Q92" s="58"/>
      <c r="R92" s="44"/>
    </row>
    <row r="93" spans="1:19">
      <c r="A93" s="43"/>
      <c r="B93" s="43"/>
      <c r="C93" s="43"/>
      <c r="D93" s="43"/>
      <c r="E93" s="58"/>
      <c r="F93" s="44"/>
      <c r="G93" s="44"/>
      <c r="H93" s="46"/>
      <c r="I93" s="46"/>
      <c r="J93" s="47"/>
      <c r="K93" s="58"/>
      <c r="L93" s="58"/>
      <c r="M93" s="58"/>
      <c r="N93" s="58"/>
      <c r="O93" s="44"/>
      <c r="P93" s="44"/>
      <c r="Q93" s="58"/>
      <c r="R93" s="44"/>
    </row>
    <row r="94" spans="1:19">
      <c r="A94" s="43"/>
      <c r="B94" s="43"/>
      <c r="C94" s="43"/>
      <c r="D94" s="43"/>
      <c r="E94" s="58"/>
      <c r="F94" s="44"/>
      <c r="G94" s="44"/>
      <c r="H94" s="46"/>
      <c r="I94" s="46"/>
      <c r="J94" s="47"/>
      <c r="K94" s="58"/>
      <c r="L94" s="58"/>
      <c r="M94" s="58"/>
      <c r="N94" s="58"/>
      <c r="O94" s="44"/>
      <c r="P94" s="44"/>
      <c r="Q94" s="58"/>
      <c r="R94" s="44"/>
    </row>
    <row r="95" spans="1:19" ht="18" customHeight="1">
      <c r="A95" s="94" t="s">
        <v>0</v>
      </c>
      <c r="B95" s="94"/>
      <c r="C95" s="94"/>
      <c r="D95" s="43"/>
      <c r="E95" s="58"/>
      <c r="F95" s="44"/>
      <c r="G95" s="44"/>
      <c r="H95" s="46"/>
      <c r="I95" s="46"/>
      <c r="J95" s="47"/>
      <c r="K95" s="119" t="s">
        <v>85</v>
      </c>
      <c r="L95" s="119"/>
      <c r="M95" s="119"/>
      <c r="N95" s="119"/>
      <c r="O95" s="119"/>
      <c r="P95" s="119"/>
      <c r="Q95" s="119"/>
      <c r="R95" s="119"/>
    </row>
    <row r="96" spans="1:19">
      <c r="A96" s="95" t="s">
        <v>2</v>
      </c>
      <c r="B96" s="95"/>
      <c r="C96" s="95"/>
      <c r="D96" s="43"/>
      <c r="E96" s="58"/>
      <c r="F96" s="44"/>
      <c r="G96" s="44"/>
      <c r="H96" s="46"/>
      <c r="I96" s="129" t="s">
        <v>3</v>
      </c>
      <c r="J96" s="129"/>
      <c r="K96" s="129"/>
      <c r="L96" s="129"/>
      <c r="M96" s="129"/>
      <c r="N96" s="129"/>
      <c r="O96" s="129"/>
      <c r="P96" s="129"/>
      <c r="Q96" s="129"/>
      <c r="R96" s="129"/>
    </row>
    <row r="97" spans="1:19">
      <c r="A97" s="90" t="s">
        <v>86</v>
      </c>
      <c r="B97" s="90"/>
      <c r="C97" s="90"/>
      <c r="D97" s="43"/>
      <c r="E97" s="58"/>
      <c r="F97" s="130" t="s">
        <v>87</v>
      </c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</row>
    <row r="98" spans="1:19">
      <c r="A98" s="121" t="s">
        <v>6</v>
      </c>
      <c r="B98" s="121"/>
      <c r="C98" s="121"/>
      <c r="D98" s="43"/>
      <c r="E98" s="58"/>
      <c r="F98" s="44"/>
      <c r="G98" s="45" t="s">
        <v>88</v>
      </c>
      <c r="H98" s="122" t="s">
        <v>57</v>
      </c>
      <c r="I98" s="122"/>
      <c r="J98" s="122"/>
      <c r="K98" s="122"/>
      <c r="L98" s="122"/>
      <c r="M98" s="122"/>
      <c r="N98" s="122"/>
      <c r="O98" s="122"/>
      <c r="P98" s="122"/>
      <c r="Q98" s="122"/>
      <c r="R98" s="122"/>
    </row>
    <row r="99" spans="1:19" ht="16.5" customHeight="1">
      <c r="A99" s="102" t="s">
        <v>8</v>
      </c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</row>
    <row r="100" spans="1:19" ht="15.75">
      <c r="A100" s="103" t="s">
        <v>9</v>
      </c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</row>
    <row r="101" spans="1:19" ht="15.75">
      <c r="A101" s="104" t="s">
        <v>10</v>
      </c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</row>
    <row r="102" spans="1:19" ht="18" customHeight="1">
      <c r="A102" s="123" t="s">
        <v>89</v>
      </c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5"/>
    </row>
    <row r="103" spans="1:19" ht="18" customHeight="1">
      <c r="A103" s="108" t="s">
        <v>12</v>
      </c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10"/>
    </row>
    <row r="104" spans="1:19" ht="26.45" customHeight="1">
      <c r="A104" s="86" t="s">
        <v>13</v>
      </c>
      <c r="B104" s="88" t="s">
        <v>14</v>
      </c>
      <c r="C104" s="86" t="s">
        <v>15</v>
      </c>
      <c r="D104" s="88" t="s">
        <v>16</v>
      </c>
      <c r="E104" s="88" t="s">
        <v>17</v>
      </c>
      <c r="F104" s="86" t="s">
        <v>18</v>
      </c>
      <c r="G104" s="86" t="s">
        <v>19</v>
      </c>
      <c r="H104" s="86" t="s">
        <v>20</v>
      </c>
      <c r="I104" s="88" t="s">
        <v>21</v>
      </c>
      <c r="J104" s="6"/>
      <c r="K104" s="7" t="s">
        <v>22</v>
      </c>
      <c r="L104" s="7"/>
      <c r="M104" s="7"/>
      <c r="N104" s="7"/>
      <c r="O104" s="88" t="s">
        <v>23</v>
      </c>
      <c r="P104" s="114"/>
      <c r="Q104" s="114"/>
      <c r="R104" s="115"/>
    </row>
    <row r="105" spans="1:19" ht="12.6" customHeight="1">
      <c r="A105" s="87"/>
      <c r="B105" s="89"/>
      <c r="C105" s="87"/>
      <c r="D105" s="89"/>
      <c r="E105" s="89"/>
      <c r="F105" s="87"/>
      <c r="G105" s="87"/>
      <c r="H105" s="87"/>
      <c r="I105" s="89"/>
      <c r="J105" s="6"/>
      <c r="K105" s="5" t="s">
        <v>24</v>
      </c>
      <c r="L105" s="8" t="s">
        <v>25</v>
      </c>
      <c r="M105" s="8" t="s">
        <v>26</v>
      </c>
      <c r="N105" s="8" t="s">
        <v>27</v>
      </c>
      <c r="O105" s="8" t="s">
        <v>28</v>
      </c>
      <c r="P105" s="8" t="s">
        <v>29</v>
      </c>
      <c r="Q105" s="8" t="s">
        <v>30</v>
      </c>
      <c r="R105" s="8" t="s">
        <v>31</v>
      </c>
    </row>
    <row r="106" spans="1:19" ht="23.25" customHeight="1">
      <c r="A106" s="10">
        <v>175</v>
      </c>
      <c r="B106" s="10" t="s">
        <v>32</v>
      </c>
      <c r="C106" s="11" t="s">
        <v>33</v>
      </c>
      <c r="D106" s="12" t="s">
        <v>34</v>
      </c>
      <c r="E106" s="13">
        <v>23.67</v>
      </c>
      <c r="F106" s="12">
        <v>4.25</v>
      </c>
      <c r="G106" s="13">
        <v>9.1999999999999993</v>
      </c>
      <c r="H106" s="12">
        <v>38.15</v>
      </c>
      <c r="I106" s="12">
        <v>253.18</v>
      </c>
      <c r="J106" s="12">
        <v>195</v>
      </c>
      <c r="K106" s="13">
        <v>124.66</v>
      </c>
      <c r="L106" s="13">
        <v>34.68</v>
      </c>
      <c r="M106" s="13">
        <v>146.04</v>
      </c>
      <c r="N106" s="13">
        <v>0.78</v>
      </c>
      <c r="O106" s="12">
        <v>51.06</v>
      </c>
      <c r="P106" s="13">
        <v>0.1</v>
      </c>
      <c r="Q106" s="12">
        <v>0.54</v>
      </c>
      <c r="R106" s="14">
        <v>0.9</v>
      </c>
    </row>
    <row r="107" spans="1:19" ht="17.25" customHeight="1">
      <c r="A107" s="62"/>
      <c r="B107" s="15" t="s">
        <v>35</v>
      </c>
      <c r="C107" s="51" t="s">
        <v>61</v>
      </c>
      <c r="D107" s="15">
        <v>75</v>
      </c>
      <c r="E107" s="17">
        <v>6.72</v>
      </c>
      <c r="F107" s="17">
        <v>9.48</v>
      </c>
      <c r="G107" s="17">
        <v>1.6</v>
      </c>
      <c r="H107" s="17">
        <v>57.6</v>
      </c>
      <c r="I107" s="17">
        <v>280.5</v>
      </c>
      <c r="J107" s="63"/>
      <c r="K107" s="17">
        <v>27.6</v>
      </c>
      <c r="L107" s="17">
        <v>39.6</v>
      </c>
      <c r="M107" s="17">
        <v>104.4</v>
      </c>
      <c r="N107" s="17">
        <v>1.32</v>
      </c>
      <c r="O107" s="18">
        <v>0</v>
      </c>
      <c r="P107" s="17">
        <v>0.12</v>
      </c>
      <c r="Q107" s="17">
        <v>0.3</v>
      </c>
      <c r="R107" s="17">
        <v>0.3</v>
      </c>
    </row>
    <row r="108" spans="1:19" ht="17.25" customHeight="1">
      <c r="A108" s="20">
        <v>15</v>
      </c>
      <c r="B108" s="15" t="s">
        <v>37</v>
      </c>
      <c r="C108" s="16" t="s">
        <v>38</v>
      </c>
      <c r="D108" s="15">
        <v>20</v>
      </c>
      <c r="E108" s="17">
        <v>21.76</v>
      </c>
      <c r="F108" s="14">
        <v>4.6399999999999997</v>
      </c>
      <c r="G108" s="14">
        <v>5.9</v>
      </c>
      <c r="H108" s="21">
        <v>0</v>
      </c>
      <c r="I108" s="14">
        <v>71.66</v>
      </c>
      <c r="J108" s="22"/>
      <c r="K108" s="14">
        <v>176</v>
      </c>
      <c r="L108" s="14">
        <v>7</v>
      </c>
      <c r="M108" s="14">
        <v>100</v>
      </c>
      <c r="N108" s="14">
        <v>0.2</v>
      </c>
      <c r="O108" s="14">
        <v>52</v>
      </c>
      <c r="P108" s="21">
        <v>0</v>
      </c>
      <c r="Q108" s="21">
        <v>0</v>
      </c>
      <c r="R108" s="21">
        <v>0</v>
      </c>
      <c r="S108" s="29"/>
    </row>
    <row r="109" spans="1:19" ht="18" customHeight="1">
      <c r="A109" s="15">
        <v>376</v>
      </c>
      <c r="B109" s="15" t="s">
        <v>41</v>
      </c>
      <c r="C109" s="23" t="s">
        <v>62</v>
      </c>
      <c r="D109" s="15">
        <v>200</v>
      </c>
      <c r="E109" s="17">
        <v>1.9</v>
      </c>
      <c r="F109" s="17">
        <v>0.1</v>
      </c>
      <c r="G109" s="18">
        <v>0</v>
      </c>
      <c r="H109" s="17">
        <v>15</v>
      </c>
      <c r="I109" s="17">
        <v>60</v>
      </c>
      <c r="J109" s="37"/>
      <c r="K109" s="17">
        <v>5</v>
      </c>
      <c r="L109" s="18">
        <v>0</v>
      </c>
      <c r="M109" s="18">
        <v>0</v>
      </c>
      <c r="N109" s="17">
        <v>2</v>
      </c>
      <c r="O109" s="18">
        <v>0</v>
      </c>
      <c r="P109" s="18">
        <v>0</v>
      </c>
      <c r="Q109" s="18">
        <v>0</v>
      </c>
      <c r="R109" s="21">
        <v>0</v>
      </c>
    </row>
    <row r="110" spans="1:19" ht="18" customHeight="1">
      <c r="A110" s="111" t="s">
        <v>43</v>
      </c>
      <c r="B110" s="112"/>
      <c r="C110" s="113"/>
      <c r="D110" s="8">
        <v>500</v>
      </c>
      <c r="E110" s="42">
        <f t="shared" ref="E110:R110" si="9">SUM(E106:E109)</f>
        <v>54.050000000000004</v>
      </c>
      <c r="F110" s="42">
        <f t="shared" si="9"/>
        <v>18.470000000000002</v>
      </c>
      <c r="G110" s="42">
        <f t="shared" si="9"/>
        <v>16.7</v>
      </c>
      <c r="H110" s="42">
        <f t="shared" si="9"/>
        <v>110.75</v>
      </c>
      <c r="I110" s="42">
        <f t="shared" si="9"/>
        <v>665.34</v>
      </c>
      <c r="J110" s="42">
        <f t="shared" si="9"/>
        <v>195</v>
      </c>
      <c r="K110" s="42">
        <f t="shared" si="9"/>
        <v>333.26</v>
      </c>
      <c r="L110" s="42">
        <f t="shared" si="9"/>
        <v>81.28</v>
      </c>
      <c r="M110" s="42">
        <f t="shared" si="9"/>
        <v>350.44</v>
      </c>
      <c r="N110" s="42">
        <f t="shared" si="9"/>
        <v>4.3000000000000007</v>
      </c>
      <c r="O110" s="42">
        <f t="shared" si="9"/>
        <v>103.06</v>
      </c>
      <c r="P110" s="42">
        <f t="shared" si="9"/>
        <v>0.22</v>
      </c>
      <c r="Q110" s="42">
        <f t="shared" si="9"/>
        <v>0.84000000000000008</v>
      </c>
      <c r="R110" s="42">
        <f t="shared" si="9"/>
        <v>1.2</v>
      </c>
    </row>
    <row r="111" spans="1:19" ht="18" customHeight="1">
      <c r="A111" s="108" t="s">
        <v>44</v>
      </c>
      <c r="B111" s="109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10"/>
    </row>
    <row r="112" spans="1:19" ht="18" customHeight="1">
      <c r="A112" s="86"/>
      <c r="B112" s="88" t="s">
        <v>14</v>
      </c>
      <c r="C112" s="86" t="s">
        <v>15</v>
      </c>
      <c r="D112" s="88" t="s">
        <v>16</v>
      </c>
      <c r="E112" s="88" t="s">
        <v>17</v>
      </c>
      <c r="F112" s="86" t="s">
        <v>18</v>
      </c>
      <c r="G112" s="86" t="s">
        <v>19</v>
      </c>
      <c r="H112" s="86" t="s">
        <v>20</v>
      </c>
      <c r="I112" s="88" t="s">
        <v>21</v>
      </c>
      <c r="J112" s="6"/>
      <c r="K112" s="7" t="s">
        <v>22</v>
      </c>
      <c r="L112" s="7"/>
      <c r="M112" s="7"/>
      <c r="N112" s="7"/>
      <c r="O112" s="88" t="s">
        <v>23</v>
      </c>
      <c r="P112" s="114"/>
      <c r="Q112" s="114"/>
      <c r="R112" s="115"/>
    </row>
    <row r="113" spans="1:19" ht="15" customHeight="1">
      <c r="A113" s="87"/>
      <c r="B113" s="89"/>
      <c r="C113" s="87"/>
      <c r="D113" s="89"/>
      <c r="E113" s="89"/>
      <c r="F113" s="87"/>
      <c r="G113" s="87"/>
      <c r="H113" s="87"/>
      <c r="I113" s="89"/>
      <c r="J113" s="6"/>
      <c r="K113" s="5" t="s">
        <v>24</v>
      </c>
      <c r="L113" s="8" t="s">
        <v>25</v>
      </c>
      <c r="M113" s="8" t="s">
        <v>26</v>
      </c>
      <c r="N113" s="8" t="s">
        <v>27</v>
      </c>
      <c r="O113" s="8" t="s">
        <v>28</v>
      </c>
      <c r="P113" s="8" t="s">
        <v>29</v>
      </c>
      <c r="Q113" s="8" t="s">
        <v>30</v>
      </c>
      <c r="R113" s="8" t="s">
        <v>31</v>
      </c>
    </row>
    <row r="114" spans="1:19" ht="18" customHeight="1">
      <c r="A114" s="15">
        <v>47</v>
      </c>
      <c r="B114" s="15" t="s">
        <v>32</v>
      </c>
      <c r="C114" s="53" t="s">
        <v>63</v>
      </c>
      <c r="D114" s="15">
        <v>60</v>
      </c>
      <c r="E114" s="15">
        <v>10.199999999999999</v>
      </c>
      <c r="F114" s="17">
        <v>1.6</v>
      </c>
      <c r="G114" s="17">
        <v>4.9000000000000004</v>
      </c>
      <c r="H114" s="17">
        <v>11</v>
      </c>
      <c r="I114" s="17">
        <v>95</v>
      </c>
      <c r="J114" s="37"/>
      <c r="K114" s="17">
        <v>41.67</v>
      </c>
      <c r="L114" s="17">
        <v>14.17</v>
      </c>
      <c r="M114" s="17">
        <v>0</v>
      </c>
      <c r="N114" s="17">
        <v>0.5</v>
      </c>
      <c r="O114" s="18">
        <v>0</v>
      </c>
      <c r="P114" s="18">
        <v>0</v>
      </c>
      <c r="Q114" s="18">
        <v>0</v>
      </c>
      <c r="R114" s="17">
        <v>25</v>
      </c>
    </row>
    <row r="115" spans="1:19" ht="18" customHeight="1">
      <c r="A115" s="15">
        <v>88</v>
      </c>
      <c r="B115" s="15" t="s">
        <v>35</v>
      </c>
      <c r="C115" s="36" t="s">
        <v>90</v>
      </c>
      <c r="D115" s="15">
        <v>200</v>
      </c>
      <c r="E115" s="17">
        <v>10.26</v>
      </c>
      <c r="F115" s="17">
        <v>1.6</v>
      </c>
      <c r="G115" s="17">
        <v>4.9000000000000004</v>
      </c>
      <c r="H115" s="17">
        <v>11.5</v>
      </c>
      <c r="I115" s="17">
        <v>96.8</v>
      </c>
      <c r="J115" s="54"/>
      <c r="K115" s="17">
        <v>75.2</v>
      </c>
      <c r="L115" s="17">
        <v>14.7</v>
      </c>
      <c r="M115" s="17">
        <v>34.200000000000003</v>
      </c>
      <c r="N115" s="17">
        <v>1.0249999999999999</v>
      </c>
      <c r="O115" s="17">
        <v>1</v>
      </c>
      <c r="P115" s="17">
        <v>5.5</v>
      </c>
      <c r="Q115" s="17">
        <v>0.94599999999999995</v>
      </c>
      <c r="R115" s="17">
        <v>6.6</v>
      </c>
    </row>
    <row r="116" spans="1:19" ht="18" customHeight="1">
      <c r="A116" s="15">
        <v>282</v>
      </c>
      <c r="B116" s="15" t="s">
        <v>37</v>
      </c>
      <c r="C116" s="51" t="s">
        <v>91</v>
      </c>
      <c r="D116" s="9" t="s">
        <v>66</v>
      </c>
      <c r="E116" s="17">
        <v>65.5</v>
      </c>
      <c r="F116" s="17">
        <v>15.28</v>
      </c>
      <c r="G116" s="17">
        <v>18.46</v>
      </c>
      <c r="H116" s="15">
        <v>6.25</v>
      </c>
      <c r="I116" s="17">
        <v>268.36</v>
      </c>
      <c r="J116" s="16"/>
      <c r="K116" s="17">
        <v>19.600000000000001</v>
      </c>
      <c r="L116" s="17">
        <v>15.09</v>
      </c>
      <c r="M116" s="17">
        <v>223.38</v>
      </c>
      <c r="N116" s="17">
        <v>11.47</v>
      </c>
      <c r="O116" s="15">
        <v>6.48</v>
      </c>
      <c r="P116" s="17">
        <v>0.21</v>
      </c>
      <c r="Q116" s="17">
        <v>5.8</v>
      </c>
      <c r="R116" s="17">
        <v>15.5</v>
      </c>
    </row>
    <row r="117" spans="1:19" ht="18" customHeight="1">
      <c r="A117" s="15">
        <v>198</v>
      </c>
      <c r="B117" s="9" t="s">
        <v>39</v>
      </c>
      <c r="C117" s="68" t="s">
        <v>92</v>
      </c>
      <c r="D117" s="15" t="s">
        <v>93</v>
      </c>
      <c r="E117" s="17">
        <v>12.55</v>
      </c>
      <c r="F117" s="15">
        <v>13</v>
      </c>
      <c r="G117" s="17">
        <v>7.4</v>
      </c>
      <c r="H117" s="17">
        <v>42.4</v>
      </c>
      <c r="I117" s="17">
        <v>287.89999999999998</v>
      </c>
      <c r="J117" s="69"/>
      <c r="K117" s="17">
        <v>84.5</v>
      </c>
      <c r="L117" s="17">
        <v>0</v>
      </c>
      <c r="M117" s="17">
        <v>0</v>
      </c>
      <c r="N117" s="17">
        <v>5</v>
      </c>
      <c r="O117" s="18">
        <v>0</v>
      </c>
      <c r="P117" s="17">
        <v>0.02</v>
      </c>
      <c r="Q117" s="17">
        <v>0</v>
      </c>
      <c r="R117" s="17">
        <v>0.2</v>
      </c>
      <c r="S117" s="29"/>
    </row>
    <row r="118" spans="1:19" ht="18" customHeight="1">
      <c r="A118" s="15">
        <v>1041</v>
      </c>
      <c r="B118" s="15" t="s">
        <v>41</v>
      </c>
      <c r="C118" s="36" t="s">
        <v>94</v>
      </c>
      <c r="D118" s="15">
        <v>200</v>
      </c>
      <c r="E118" s="17">
        <v>8.14</v>
      </c>
      <c r="F118" s="17">
        <v>0.1</v>
      </c>
      <c r="G118" s="18">
        <v>0</v>
      </c>
      <c r="H118" s="17">
        <v>27.1</v>
      </c>
      <c r="I118" s="17">
        <v>108.6</v>
      </c>
      <c r="J118" s="56"/>
      <c r="K118" s="17">
        <v>23.52</v>
      </c>
      <c r="L118" s="17">
        <v>0</v>
      </c>
      <c r="M118" s="69">
        <v>0</v>
      </c>
      <c r="N118" s="17">
        <v>0.24</v>
      </c>
      <c r="O118" s="70">
        <v>0</v>
      </c>
      <c r="P118" s="69">
        <v>0.03</v>
      </c>
      <c r="Q118" s="69">
        <v>0</v>
      </c>
      <c r="R118" s="69">
        <v>12.9</v>
      </c>
      <c r="S118" s="19"/>
    </row>
    <row r="119" spans="1:19" ht="18" customHeight="1">
      <c r="A119" s="15"/>
      <c r="B119" s="15" t="s">
        <v>51</v>
      </c>
      <c r="C119" s="36" t="s">
        <v>50</v>
      </c>
      <c r="D119" s="15">
        <v>30</v>
      </c>
      <c r="E119" s="17">
        <v>2.4</v>
      </c>
      <c r="F119" s="17">
        <v>1.68</v>
      </c>
      <c r="G119" s="17">
        <v>0.33</v>
      </c>
      <c r="H119" s="17">
        <v>14.82</v>
      </c>
      <c r="I119" s="17">
        <v>68.97</v>
      </c>
      <c r="J119" s="37"/>
      <c r="K119" s="17">
        <v>6.9</v>
      </c>
      <c r="L119" s="17">
        <v>7.5</v>
      </c>
      <c r="M119" s="17">
        <v>31.8</v>
      </c>
      <c r="N119" s="17">
        <v>0.93</v>
      </c>
      <c r="O119" s="18">
        <v>0</v>
      </c>
      <c r="P119" s="17">
        <v>0.03</v>
      </c>
      <c r="Q119" s="18">
        <v>0</v>
      </c>
      <c r="R119" s="18">
        <v>0</v>
      </c>
      <c r="S119" s="19"/>
    </row>
    <row r="120" spans="1:19" ht="18" customHeight="1">
      <c r="A120" s="15"/>
      <c r="B120" s="15" t="s">
        <v>71</v>
      </c>
      <c r="C120" s="23" t="s">
        <v>52</v>
      </c>
      <c r="D120" s="15">
        <v>30</v>
      </c>
      <c r="E120" s="14">
        <v>2.88</v>
      </c>
      <c r="F120" s="17">
        <v>2.37</v>
      </c>
      <c r="G120" s="17">
        <v>0.3</v>
      </c>
      <c r="H120" s="17">
        <v>14.49</v>
      </c>
      <c r="I120" s="17">
        <v>70.14</v>
      </c>
      <c r="J120" s="37"/>
      <c r="K120" s="17">
        <v>6.9</v>
      </c>
      <c r="L120" s="17">
        <v>9.9</v>
      </c>
      <c r="M120" s="17">
        <v>26.1</v>
      </c>
      <c r="N120" s="17">
        <v>0.33</v>
      </c>
      <c r="O120" s="18">
        <v>0</v>
      </c>
      <c r="P120" s="17">
        <v>0.03</v>
      </c>
      <c r="Q120" s="18">
        <v>0</v>
      </c>
      <c r="R120" s="18">
        <v>0</v>
      </c>
      <c r="S120" s="19"/>
    </row>
    <row r="121" spans="1:19" ht="18" customHeight="1">
      <c r="A121" s="111" t="s">
        <v>43</v>
      </c>
      <c r="B121" s="112"/>
      <c r="C121" s="113"/>
      <c r="D121" s="8">
        <v>772</v>
      </c>
      <c r="E121" s="42">
        <f t="shared" ref="E121:R121" si="10">SUM(E114:E120)</f>
        <v>111.93</v>
      </c>
      <c r="F121" s="42">
        <f t="shared" si="10"/>
        <v>35.630000000000003</v>
      </c>
      <c r="G121" s="42">
        <f t="shared" si="10"/>
        <v>36.29</v>
      </c>
      <c r="H121" s="42">
        <f t="shared" si="10"/>
        <v>127.55999999999999</v>
      </c>
      <c r="I121" s="42">
        <f t="shared" si="10"/>
        <v>995.77</v>
      </c>
      <c r="J121" s="42">
        <f t="shared" si="10"/>
        <v>0</v>
      </c>
      <c r="K121" s="42">
        <f t="shared" si="10"/>
        <v>258.29000000000002</v>
      </c>
      <c r="L121" s="42">
        <f t="shared" si="10"/>
        <v>61.359999999999992</v>
      </c>
      <c r="M121" s="42">
        <f t="shared" si="10"/>
        <v>315.48</v>
      </c>
      <c r="N121" s="42">
        <f t="shared" si="10"/>
        <v>19.494999999999997</v>
      </c>
      <c r="O121" s="42">
        <f t="shared" si="10"/>
        <v>7.48</v>
      </c>
      <c r="P121" s="42">
        <f t="shared" si="10"/>
        <v>5.82</v>
      </c>
      <c r="Q121" s="42">
        <f t="shared" si="10"/>
        <v>6.7459999999999996</v>
      </c>
      <c r="R121" s="42">
        <f t="shared" si="10"/>
        <v>60.2</v>
      </c>
    </row>
    <row r="122" spans="1:19" ht="18" customHeight="1">
      <c r="A122" s="116" t="s">
        <v>53</v>
      </c>
      <c r="B122" s="117"/>
      <c r="C122" s="117"/>
      <c r="D122" s="118"/>
      <c r="E122" s="42">
        <f>E110+E121</f>
        <v>165.98000000000002</v>
      </c>
      <c r="F122" s="42">
        <f>F110+F121</f>
        <v>54.100000000000009</v>
      </c>
      <c r="G122" s="42">
        <f>G110+G121</f>
        <v>52.989999999999995</v>
      </c>
      <c r="H122" s="42">
        <f>H110+H121</f>
        <v>238.31</v>
      </c>
      <c r="I122" s="42">
        <f>I110+I121</f>
        <v>1661.1100000000001</v>
      </c>
      <c r="J122" s="37"/>
      <c r="K122" s="42">
        <f t="shared" ref="K122:R122" si="11">K110+K121</f>
        <v>591.54999999999995</v>
      </c>
      <c r="L122" s="42">
        <f t="shared" si="11"/>
        <v>142.63999999999999</v>
      </c>
      <c r="M122" s="42">
        <f t="shared" si="11"/>
        <v>665.92000000000007</v>
      </c>
      <c r="N122" s="42">
        <f t="shared" si="11"/>
        <v>23.794999999999998</v>
      </c>
      <c r="O122" s="42">
        <f t="shared" si="11"/>
        <v>110.54</v>
      </c>
      <c r="P122" s="42">
        <f t="shared" si="11"/>
        <v>6.04</v>
      </c>
      <c r="Q122" s="42">
        <f t="shared" si="11"/>
        <v>7.5859999999999994</v>
      </c>
      <c r="R122" s="42">
        <f t="shared" si="11"/>
        <v>61.400000000000006</v>
      </c>
    </row>
    <row r="123" spans="1:19">
      <c r="A123" s="43"/>
      <c r="B123" s="43"/>
      <c r="C123" s="43"/>
      <c r="D123" s="43"/>
      <c r="E123" s="44"/>
      <c r="F123" s="44"/>
      <c r="G123" s="44"/>
      <c r="H123" s="44"/>
      <c r="I123" s="44"/>
      <c r="J123" s="47"/>
      <c r="K123" s="44"/>
      <c r="L123" s="58"/>
      <c r="M123" s="44"/>
      <c r="N123" s="71"/>
      <c r="O123" s="44"/>
      <c r="P123" s="58"/>
      <c r="Q123" s="46"/>
      <c r="R123" s="46"/>
    </row>
    <row r="124" spans="1:19">
      <c r="A124" s="43"/>
      <c r="B124" s="43"/>
      <c r="C124" s="43"/>
      <c r="D124" s="43"/>
      <c r="E124" s="44"/>
      <c r="F124" s="44"/>
      <c r="G124" s="44"/>
      <c r="H124" s="44"/>
      <c r="I124" s="44"/>
      <c r="J124" s="47"/>
      <c r="K124" s="44"/>
      <c r="L124" s="58"/>
      <c r="M124" s="44"/>
      <c r="N124" s="71"/>
      <c r="O124" s="44"/>
      <c r="P124" s="58"/>
      <c r="Q124" s="46"/>
      <c r="R124" s="46"/>
    </row>
    <row r="125" spans="1:19">
      <c r="A125" s="43"/>
      <c r="B125" s="43"/>
      <c r="C125" s="43"/>
      <c r="D125" s="43"/>
      <c r="E125" s="44"/>
      <c r="F125" s="44"/>
      <c r="G125" s="44"/>
      <c r="H125" s="44"/>
      <c r="I125" s="44"/>
      <c r="J125" s="47"/>
      <c r="K125" s="44"/>
      <c r="L125" s="58"/>
      <c r="M125" s="44"/>
      <c r="N125" s="71"/>
      <c r="O125" s="44"/>
      <c r="P125" s="58"/>
      <c r="Q125" s="46"/>
      <c r="R125" s="46"/>
    </row>
    <row r="126" spans="1:19">
      <c r="A126" s="94" t="s">
        <v>0</v>
      </c>
      <c r="B126" s="94"/>
      <c r="C126" s="94"/>
      <c r="D126" s="43"/>
      <c r="E126" s="44"/>
      <c r="F126" s="44"/>
      <c r="G126" s="44"/>
      <c r="H126" s="44"/>
      <c r="I126" s="119" t="s">
        <v>95</v>
      </c>
      <c r="J126" s="119"/>
      <c r="K126" s="119"/>
      <c r="L126" s="119"/>
      <c r="M126" s="119"/>
      <c r="N126" s="119"/>
      <c r="O126" s="119"/>
      <c r="P126" s="119"/>
      <c r="Q126" s="119"/>
      <c r="R126" s="119"/>
    </row>
    <row r="127" spans="1:19">
      <c r="A127" s="95" t="s">
        <v>2</v>
      </c>
      <c r="B127" s="95"/>
      <c r="C127" s="95"/>
      <c r="D127" s="43"/>
      <c r="E127" s="44"/>
      <c r="F127" s="44"/>
      <c r="G127" s="44"/>
      <c r="H127" s="44"/>
      <c r="I127" s="129" t="s">
        <v>3</v>
      </c>
      <c r="J127" s="129"/>
      <c r="K127" s="129"/>
      <c r="L127" s="129"/>
      <c r="M127" s="129"/>
      <c r="N127" s="129"/>
      <c r="O127" s="129"/>
      <c r="P127" s="129"/>
      <c r="Q127" s="129"/>
      <c r="R127" s="129"/>
    </row>
    <row r="128" spans="1:19">
      <c r="A128" s="90" t="s">
        <v>86</v>
      </c>
      <c r="B128" s="90"/>
      <c r="C128" s="90"/>
      <c r="D128" s="43"/>
      <c r="E128" s="44"/>
      <c r="F128" s="44"/>
      <c r="G128" s="44"/>
      <c r="H128" s="120" t="s">
        <v>96</v>
      </c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</row>
    <row r="129" spans="1:18">
      <c r="A129" s="121" t="s">
        <v>6</v>
      </c>
      <c r="B129" s="121"/>
      <c r="C129" s="121"/>
      <c r="D129" s="43"/>
      <c r="E129" s="44"/>
      <c r="F129" s="44"/>
      <c r="G129" s="44"/>
      <c r="H129" s="122" t="s">
        <v>57</v>
      </c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</row>
    <row r="130" spans="1:18" ht="18.75">
      <c r="A130" s="102" t="s">
        <v>8</v>
      </c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</row>
    <row r="131" spans="1:18" ht="15.75">
      <c r="A131" s="103" t="s">
        <v>9</v>
      </c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</row>
    <row r="132" spans="1:18" ht="15.75">
      <c r="A132" s="104" t="s">
        <v>10</v>
      </c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</row>
    <row r="133" spans="1:18" ht="18" customHeight="1">
      <c r="A133" s="123" t="s">
        <v>97</v>
      </c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  <c r="P133" s="124"/>
      <c r="Q133" s="124"/>
      <c r="R133" s="125"/>
    </row>
    <row r="134" spans="1:18" ht="18.75" customHeight="1">
      <c r="A134" s="108" t="s">
        <v>12</v>
      </c>
      <c r="B134" s="109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10"/>
    </row>
    <row r="135" spans="1:18" ht="18" customHeight="1">
      <c r="A135" s="86" t="s">
        <v>13</v>
      </c>
      <c r="B135" s="88" t="s">
        <v>14</v>
      </c>
      <c r="C135" s="86" t="s">
        <v>15</v>
      </c>
      <c r="D135" s="88" t="s">
        <v>59</v>
      </c>
      <c r="E135" s="88" t="s">
        <v>17</v>
      </c>
      <c r="F135" s="86" t="s">
        <v>18</v>
      </c>
      <c r="G135" s="86" t="s">
        <v>19</v>
      </c>
      <c r="H135" s="86" t="s">
        <v>20</v>
      </c>
      <c r="I135" s="88" t="s">
        <v>21</v>
      </c>
      <c r="J135" s="6"/>
      <c r="K135" s="7" t="s">
        <v>22</v>
      </c>
      <c r="L135" s="7"/>
      <c r="M135" s="7"/>
      <c r="N135" s="7"/>
      <c r="O135" s="88" t="s">
        <v>23</v>
      </c>
      <c r="P135" s="114"/>
      <c r="Q135" s="114"/>
      <c r="R135" s="115"/>
    </row>
    <row r="136" spans="1:18" ht="15" customHeight="1">
      <c r="A136" s="87"/>
      <c r="B136" s="89"/>
      <c r="C136" s="87"/>
      <c r="D136" s="89"/>
      <c r="E136" s="89"/>
      <c r="F136" s="87"/>
      <c r="G136" s="87"/>
      <c r="H136" s="87"/>
      <c r="I136" s="89"/>
      <c r="J136" s="6"/>
      <c r="K136" s="5" t="s">
        <v>24</v>
      </c>
      <c r="L136" s="8" t="s">
        <v>25</v>
      </c>
      <c r="M136" s="8" t="s">
        <v>26</v>
      </c>
      <c r="N136" s="8" t="s">
        <v>27</v>
      </c>
      <c r="O136" s="8" t="s">
        <v>28</v>
      </c>
      <c r="P136" s="8" t="s">
        <v>29</v>
      </c>
      <c r="Q136" s="8" t="s">
        <v>30</v>
      </c>
      <c r="R136" s="8" t="s">
        <v>31</v>
      </c>
    </row>
    <row r="137" spans="1:18" ht="18" customHeight="1">
      <c r="A137" s="62" t="s">
        <v>98</v>
      </c>
      <c r="B137" s="9" t="s">
        <v>32</v>
      </c>
      <c r="C137" s="64" t="s">
        <v>99</v>
      </c>
      <c r="D137" s="15" t="s">
        <v>100</v>
      </c>
      <c r="E137" s="17">
        <v>46.32</v>
      </c>
      <c r="F137" s="20">
        <f>8.6*90/120</f>
        <v>6.45</v>
      </c>
      <c r="G137" s="20">
        <f>11.4*90/120</f>
        <v>8.5500000000000007</v>
      </c>
      <c r="H137" s="72">
        <f>9.06*90/120</f>
        <v>6.7950000000000008</v>
      </c>
      <c r="I137" s="17">
        <f>172.8*90/120</f>
        <v>129.60000000000002</v>
      </c>
      <c r="J137" s="37"/>
      <c r="K137" s="17">
        <f>71*90/120</f>
        <v>53.25</v>
      </c>
      <c r="L137" s="17">
        <f>15.7*90/120</f>
        <v>11.775</v>
      </c>
      <c r="M137" s="17">
        <f>72.45*90/120</f>
        <v>54.337499999999999</v>
      </c>
      <c r="N137" s="17">
        <f>26.13*90/120</f>
        <v>19.5975</v>
      </c>
      <c r="O137" s="17">
        <f>0.1*90/120</f>
        <v>7.4999999999999997E-2</v>
      </c>
      <c r="P137" s="17">
        <f>0.13*90/120</f>
        <v>9.7500000000000003E-2</v>
      </c>
      <c r="Q137" s="17">
        <f>2.6*90/120</f>
        <v>1.95</v>
      </c>
      <c r="R137" s="17">
        <f>0.81*90/120</f>
        <v>0.60750000000000004</v>
      </c>
    </row>
    <row r="138" spans="1:18" ht="18" customHeight="1">
      <c r="A138" s="15">
        <v>309</v>
      </c>
      <c r="B138" s="9" t="s">
        <v>35</v>
      </c>
      <c r="C138" s="68" t="s">
        <v>101</v>
      </c>
      <c r="D138" s="15">
        <v>150</v>
      </c>
      <c r="E138" s="17">
        <v>12.03</v>
      </c>
      <c r="F138" s="15">
        <v>5.52</v>
      </c>
      <c r="G138" s="17">
        <v>4.5</v>
      </c>
      <c r="H138" s="17">
        <v>26.45</v>
      </c>
      <c r="I138" s="17">
        <v>168.45</v>
      </c>
      <c r="J138" s="69"/>
      <c r="K138" s="17">
        <v>4.8600000000000003</v>
      </c>
      <c r="L138" s="17">
        <v>21.12</v>
      </c>
      <c r="M138" s="17">
        <v>37.17</v>
      </c>
      <c r="N138" s="17">
        <v>1.1025</v>
      </c>
      <c r="O138" s="18">
        <v>0</v>
      </c>
      <c r="P138" s="17">
        <v>5.2499999999999998E-2</v>
      </c>
      <c r="Q138" s="17">
        <v>0.78</v>
      </c>
      <c r="R138" s="18">
        <v>0</v>
      </c>
    </row>
    <row r="139" spans="1:18" ht="18.75" customHeight="1">
      <c r="A139" s="15"/>
      <c r="B139" s="15" t="s">
        <v>37</v>
      </c>
      <c r="C139" s="51" t="s">
        <v>61</v>
      </c>
      <c r="D139" s="15">
        <v>30</v>
      </c>
      <c r="E139" s="14">
        <v>2.88</v>
      </c>
      <c r="F139" s="17">
        <v>2.37</v>
      </c>
      <c r="G139" s="17">
        <v>0.3</v>
      </c>
      <c r="H139" s="17">
        <v>14.49</v>
      </c>
      <c r="I139" s="17">
        <v>70.14</v>
      </c>
      <c r="J139" s="37"/>
      <c r="K139" s="17">
        <v>6.9</v>
      </c>
      <c r="L139" s="17">
        <v>9.9</v>
      </c>
      <c r="M139" s="17">
        <v>26.1</v>
      </c>
      <c r="N139" s="17">
        <v>0.33</v>
      </c>
      <c r="O139" s="18">
        <v>0</v>
      </c>
      <c r="P139" s="17">
        <v>0.03</v>
      </c>
      <c r="Q139" s="18">
        <v>0</v>
      </c>
      <c r="R139" s="18">
        <v>0</v>
      </c>
    </row>
    <row r="140" spans="1:18" ht="18" customHeight="1">
      <c r="A140" s="15">
        <v>379</v>
      </c>
      <c r="B140" s="15" t="s">
        <v>39</v>
      </c>
      <c r="C140" s="50" t="s">
        <v>102</v>
      </c>
      <c r="D140" s="15">
        <v>200</v>
      </c>
      <c r="E140" s="17">
        <v>17.95</v>
      </c>
      <c r="F140" s="17">
        <v>3.6</v>
      </c>
      <c r="G140" s="17">
        <v>2.7</v>
      </c>
      <c r="H140" s="17">
        <v>28.3</v>
      </c>
      <c r="I140" s="17">
        <v>151.80000000000001</v>
      </c>
      <c r="J140" s="69"/>
      <c r="K140" s="17">
        <v>100.3</v>
      </c>
      <c r="L140" s="17">
        <v>11.7</v>
      </c>
      <c r="M140" s="17">
        <v>75</v>
      </c>
      <c r="N140" s="17">
        <v>0.1</v>
      </c>
      <c r="O140" s="18">
        <v>0</v>
      </c>
      <c r="P140" s="17">
        <v>4.7</v>
      </c>
      <c r="Q140" s="17">
        <v>0.1</v>
      </c>
      <c r="R140" s="17">
        <v>1.1000000000000001</v>
      </c>
    </row>
    <row r="141" spans="1:18" ht="18" customHeight="1">
      <c r="A141" s="111" t="s">
        <v>43</v>
      </c>
      <c r="B141" s="112"/>
      <c r="C141" s="113"/>
      <c r="D141" s="8">
        <v>500</v>
      </c>
      <c r="E141" s="42">
        <f>SUM(E137:E140)</f>
        <v>79.180000000000007</v>
      </c>
      <c r="F141" s="42">
        <f>SUM(F137:F140)</f>
        <v>17.940000000000001</v>
      </c>
      <c r="G141" s="42">
        <f>SUM(G137:G140)</f>
        <v>16.05</v>
      </c>
      <c r="H141" s="42">
        <f>SUM(H137:H140)</f>
        <v>76.034999999999997</v>
      </c>
      <c r="I141" s="42">
        <f>SUM(I137:I140)</f>
        <v>519.99</v>
      </c>
      <c r="J141" s="42"/>
      <c r="K141" s="42">
        <f t="shared" ref="K141:R141" si="12">SUM(K137:K140)</f>
        <v>165.31</v>
      </c>
      <c r="L141" s="42">
        <f t="shared" si="12"/>
        <v>54.495000000000005</v>
      </c>
      <c r="M141" s="42">
        <f t="shared" si="12"/>
        <v>192.60749999999999</v>
      </c>
      <c r="N141" s="42">
        <f t="shared" si="12"/>
        <v>21.13</v>
      </c>
      <c r="O141" s="42">
        <f t="shared" si="12"/>
        <v>7.4999999999999997E-2</v>
      </c>
      <c r="P141" s="42">
        <f t="shared" si="12"/>
        <v>4.88</v>
      </c>
      <c r="Q141" s="42">
        <f t="shared" si="12"/>
        <v>2.83</v>
      </c>
      <c r="R141" s="42">
        <f t="shared" si="12"/>
        <v>1.7075</v>
      </c>
    </row>
    <row r="142" spans="1:18" ht="18" customHeight="1">
      <c r="A142" s="108" t="s">
        <v>44</v>
      </c>
      <c r="B142" s="109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10"/>
    </row>
    <row r="143" spans="1:18" ht="18" customHeight="1">
      <c r="A143" s="86" t="s">
        <v>13</v>
      </c>
      <c r="B143" s="88" t="s">
        <v>14</v>
      </c>
      <c r="C143" s="86" t="s">
        <v>15</v>
      </c>
      <c r="D143" s="88" t="s">
        <v>59</v>
      </c>
      <c r="E143" s="88" t="s">
        <v>17</v>
      </c>
      <c r="F143" s="86" t="s">
        <v>18</v>
      </c>
      <c r="G143" s="86" t="s">
        <v>19</v>
      </c>
      <c r="H143" s="86" t="s">
        <v>20</v>
      </c>
      <c r="I143" s="88" t="s">
        <v>21</v>
      </c>
      <c r="J143" s="6"/>
      <c r="K143" s="7" t="s">
        <v>22</v>
      </c>
      <c r="L143" s="7"/>
      <c r="M143" s="7"/>
      <c r="N143" s="7"/>
      <c r="O143" s="88" t="s">
        <v>23</v>
      </c>
      <c r="P143" s="114"/>
      <c r="Q143" s="114"/>
      <c r="R143" s="115"/>
    </row>
    <row r="144" spans="1:18" ht="15.75" customHeight="1">
      <c r="A144" s="87"/>
      <c r="B144" s="89"/>
      <c r="C144" s="87"/>
      <c r="D144" s="89"/>
      <c r="E144" s="89"/>
      <c r="F144" s="87"/>
      <c r="G144" s="87"/>
      <c r="H144" s="87"/>
      <c r="I144" s="89"/>
      <c r="J144" s="6"/>
      <c r="K144" s="5" t="s">
        <v>24</v>
      </c>
      <c r="L144" s="8" t="s">
        <v>25</v>
      </c>
      <c r="M144" s="8" t="s">
        <v>26</v>
      </c>
      <c r="N144" s="8" t="s">
        <v>27</v>
      </c>
      <c r="O144" s="8" t="s">
        <v>28</v>
      </c>
      <c r="P144" s="8" t="s">
        <v>29</v>
      </c>
      <c r="Q144" s="8" t="s">
        <v>30</v>
      </c>
      <c r="R144" s="8" t="s">
        <v>31</v>
      </c>
    </row>
    <row r="145" spans="1:49" ht="18" customHeight="1">
      <c r="A145" s="15">
        <v>47</v>
      </c>
      <c r="B145" s="15" t="s">
        <v>32</v>
      </c>
      <c r="C145" s="53" t="s">
        <v>63</v>
      </c>
      <c r="D145" s="15">
        <v>60</v>
      </c>
      <c r="E145" s="15">
        <v>10.199999999999999</v>
      </c>
      <c r="F145" s="17">
        <v>1.6</v>
      </c>
      <c r="G145" s="17">
        <v>4.9000000000000004</v>
      </c>
      <c r="H145" s="17">
        <v>11</v>
      </c>
      <c r="I145" s="17">
        <v>95</v>
      </c>
      <c r="J145" s="37"/>
      <c r="K145" s="17">
        <v>41.67</v>
      </c>
      <c r="L145" s="17">
        <v>14.17</v>
      </c>
      <c r="M145" s="17">
        <v>0</v>
      </c>
      <c r="N145" s="17">
        <v>0.5</v>
      </c>
      <c r="O145" s="18">
        <v>0</v>
      </c>
      <c r="P145" s="18">
        <v>0</v>
      </c>
      <c r="Q145" s="18">
        <v>0</v>
      </c>
      <c r="R145" s="17">
        <v>25</v>
      </c>
    </row>
    <row r="146" spans="1:49" ht="18" customHeight="1">
      <c r="A146" s="15">
        <v>102</v>
      </c>
      <c r="B146" s="15" t="s">
        <v>35</v>
      </c>
      <c r="C146" s="51" t="s">
        <v>103</v>
      </c>
      <c r="D146" s="15">
        <v>200</v>
      </c>
      <c r="E146" s="17">
        <v>7.16</v>
      </c>
      <c r="F146" s="17">
        <v>5.0999999999999996</v>
      </c>
      <c r="G146" s="17">
        <v>5.4</v>
      </c>
      <c r="H146" s="17">
        <v>23.9</v>
      </c>
      <c r="I146" s="17">
        <v>163.80000000000001</v>
      </c>
      <c r="J146" s="37"/>
      <c r="K146" s="17">
        <v>45.8</v>
      </c>
      <c r="L146" s="17">
        <v>35.5</v>
      </c>
      <c r="M146" s="17">
        <v>0</v>
      </c>
      <c r="N146" s="17">
        <v>4.5999999999999996</v>
      </c>
      <c r="O146" s="18">
        <v>0</v>
      </c>
      <c r="P146" s="18">
        <v>0</v>
      </c>
      <c r="Q146" s="18">
        <v>0</v>
      </c>
      <c r="R146" s="17">
        <v>11.2</v>
      </c>
    </row>
    <row r="147" spans="1:49" s="30" customFormat="1" ht="17.25" customHeight="1">
      <c r="A147" s="31">
        <v>291</v>
      </c>
      <c r="B147" s="31" t="s">
        <v>37</v>
      </c>
      <c r="C147" s="73" t="s">
        <v>60</v>
      </c>
      <c r="D147" s="31">
        <v>240</v>
      </c>
      <c r="E147" s="33">
        <v>56.31</v>
      </c>
      <c r="F147" s="33">
        <v>28.8</v>
      </c>
      <c r="G147" s="33">
        <v>36.700000000000003</v>
      </c>
      <c r="H147" s="33">
        <v>46.6</v>
      </c>
      <c r="I147" s="33">
        <v>632.20000000000005</v>
      </c>
      <c r="J147" s="33"/>
      <c r="K147" s="33">
        <v>62.3</v>
      </c>
      <c r="L147" s="33">
        <v>65.5</v>
      </c>
      <c r="M147" s="33">
        <v>275.3</v>
      </c>
      <c r="N147" s="33">
        <v>3.1</v>
      </c>
      <c r="O147" s="33">
        <v>66.3</v>
      </c>
      <c r="P147" s="33">
        <v>0</v>
      </c>
      <c r="Q147" s="33">
        <v>0</v>
      </c>
      <c r="R147" s="33">
        <v>1.4</v>
      </c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</row>
    <row r="148" spans="1:49" ht="18" customHeight="1">
      <c r="A148" s="15"/>
      <c r="B148" s="15" t="s">
        <v>39</v>
      </c>
      <c r="C148" s="36" t="s">
        <v>70</v>
      </c>
      <c r="D148" s="15">
        <v>200</v>
      </c>
      <c r="E148" s="17">
        <v>14</v>
      </c>
      <c r="F148" s="17">
        <v>0.2</v>
      </c>
      <c r="G148" s="17">
        <v>0</v>
      </c>
      <c r="H148" s="17">
        <v>3.9</v>
      </c>
      <c r="I148" s="17">
        <v>16</v>
      </c>
      <c r="J148" s="56"/>
      <c r="K148" s="17">
        <v>0.24</v>
      </c>
      <c r="L148" s="17">
        <v>0.2</v>
      </c>
      <c r="M148" s="17">
        <v>0.5</v>
      </c>
      <c r="N148" s="17">
        <v>7</v>
      </c>
      <c r="O148" s="18">
        <v>0</v>
      </c>
      <c r="P148" s="17">
        <v>0.1</v>
      </c>
      <c r="Q148" s="18">
        <v>0</v>
      </c>
      <c r="R148" s="17">
        <v>6</v>
      </c>
      <c r="S148" s="19"/>
    </row>
    <row r="149" spans="1:49" ht="18" customHeight="1">
      <c r="A149" s="15"/>
      <c r="B149" s="15" t="s">
        <v>41</v>
      </c>
      <c r="C149" s="36" t="s">
        <v>50</v>
      </c>
      <c r="D149" s="15">
        <v>30</v>
      </c>
      <c r="E149" s="17">
        <v>2.4</v>
      </c>
      <c r="F149" s="17">
        <v>1.68</v>
      </c>
      <c r="G149" s="17">
        <v>0.33</v>
      </c>
      <c r="H149" s="17">
        <v>14.82</v>
      </c>
      <c r="I149" s="17">
        <v>68.97</v>
      </c>
      <c r="J149" s="56"/>
      <c r="K149" s="17">
        <v>6.9</v>
      </c>
      <c r="L149" s="17">
        <v>7.5</v>
      </c>
      <c r="M149" s="17">
        <v>31.8</v>
      </c>
      <c r="N149" s="17">
        <v>0.93</v>
      </c>
      <c r="O149" s="18">
        <v>0</v>
      </c>
      <c r="P149" s="17">
        <v>0.03</v>
      </c>
      <c r="Q149" s="18">
        <v>0</v>
      </c>
      <c r="R149" s="18">
        <v>0</v>
      </c>
      <c r="S149" s="19"/>
    </row>
    <row r="150" spans="1:49" ht="18" customHeight="1">
      <c r="A150" s="15"/>
      <c r="B150" s="15" t="s">
        <v>51</v>
      </c>
      <c r="C150" s="16" t="s">
        <v>52</v>
      </c>
      <c r="D150" s="15">
        <v>30</v>
      </c>
      <c r="E150" s="14">
        <v>2.88</v>
      </c>
      <c r="F150" s="17">
        <v>2.37</v>
      </c>
      <c r="G150" s="17">
        <v>0.3</v>
      </c>
      <c r="H150" s="17">
        <v>14.49</v>
      </c>
      <c r="I150" s="17">
        <v>70.14</v>
      </c>
      <c r="J150" s="37"/>
      <c r="K150" s="17">
        <v>6.9</v>
      </c>
      <c r="L150" s="17">
        <v>9.9</v>
      </c>
      <c r="M150" s="17">
        <v>26.1</v>
      </c>
      <c r="N150" s="17">
        <v>0.33</v>
      </c>
      <c r="O150" s="18">
        <v>0</v>
      </c>
      <c r="P150" s="17">
        <v>0.03</v>
      </c>
      <c r="Q150" s="18">
        <v>0</v>
      </c>
      <c r="R150" s="18">
        <v>0</v>
      </c>
      <c r="S150" s="19"/>
    </row>
    <row r="151" spans="1:49" ht="18" customHeight="1">
      <c r="A151" s="111" t="s">
        <v>43</v>
      </c>
      <c r="B151" s="112"/>
      <c r="C151" s="113"/>
      <c r="D151" s="8">
        <v>760</v>
      </c>
      <c r="E151" s="42">
        <f t="shared" ref="E151:R151" si="13">SUM(E145:E150)</f>
        <v>92.95</v>
      </c>
      <c r="F151" s="42">
        <f t="shared" si="13"/>
        <v>39.75</v>
      </c>
      <c r="G151" s="42">
        <f t="shared" si="13"/>
        <v>47.629999999999995</v>
      </c>
      <c r="H151" s="42">
        <f t="shared" si="13"/>
        <v>114.71</v>
      </c>
      <c r="I151" s="42">
        <f t="shared" si="13"/>
        <v>1046.1100000000001</v>
      </c>
      <c r="J151" s="42">
        <f t="shared" si="13"/>
        <v>0</v>
      </c>
      <c r="K151" s="42">
        <f t="shared" si="13"/>
        <v>163.81</v>
      </c>
      <c r="L151" s="42">
        <f t="shared" si="13"/>
        <v>132.77000000000001</v>
      </c>
      <c r="M151" s="42">
        <f t="shared" si="13"/>
        <v>333.70000000000005</v>
      </c>
      <c r="N151" s="42">
        <f t="shared" si="13"/>
        <v>16.459999999999997</v>
      </c>
      <c r="O151" s="75">
        <f t="shared" si="13"/>
        <v>66.3</v>
      </c>
      <c r="P151" s="75">
        <f t="shared" si="13"/>
        <v>0.16</v>
      </c>
      <c r="Q151" s="75">
        <f t="shared" si="13"/>
        <v>0</v>
      </c>
      <c r="R151" s="42">
        <f t="shared" si="13"/>
        <v>43.6</v>
      </c>
    </row>
    <row r="152" spans="1:49" ht="18" customHeight="1">
      <c r="A152" s="116" t="s">
        <v>53</v>
      </c>
      <c r="B152" s="117"/>
      <c r="C152" s="117"/>
      <c r="D152" s="118"/>
      <c r="E152" s="42">
        <f>E141+E151</f>
        <v>172.13</v>
      </c>
      <c r="F152" s="42">
        <f>F141+F151</f>
        <v>57.69</v>
      </c>
      <c r="G152" s="42">
        <f>G141+G151</f>
        <v>63.679999999999993</v>
      </c>
      <c r="H152" s="42">
        <f>H141+H151</f>
        <v>190.745</v>
      </c>
      <c r="I152" s="42">
        <f>I141+I151</f>
        <v>1566.1000000000001</v>
      </c>
      <c r="J152" s="37"/>
      <c r="K152" s="42">
        <f t="shared" ref="K152:R152" si="14">K141+K151</f>
        <v>329.12</v>
      </c>
      <c r="L152" s="42">
        <f t="shared" si="14"/>
        <v>187.26500000000001</v>
      </c>
      <c r="M152" s="42">
        <f t="shared" si="14"/>
        <v>526.3075</v>
      </c>
      <c r="N152" s="42">
        <f t="shared" si="14"/>
        <v>37.589999999999996</v>
      </c>
      <c r="O152" s="42">
        <f t="shared" si="14"/>
        <v>66.375</v>
      </c>
      <c r="P152" s="42">
        <f t="shared" si="14"/>
        <v>5.04</v>
      </c>
      <c r="Q152" s="42">
        <f t="shared" si="14"/>
        <v>2.83</v>
      </c>
      <c r="R152" s="42">
        <f t="shared" si="14"/>
        <v>45.307500000000005</v>
      </c>
    </row>
    <row r="153" spans="1:49">
      <c r="A153" s="43"/>
      <c r="B153" s="43"/>
      <c r="C153" s="43"/>
      <c r="D153" s="43"/>
      <c r="E153" s="44"/>
      <c r="F153" s="44"/>
      <c r="G153" s="44"/>
      <c r="H153" s="44"/>
      <c r="I153" s="44"/>
      <c r="J153" s="47"/>
      <c r="K153" s="44"/>
      <c r="L153" s="44"/>
      <c r="M153" s="58"/>
      <c r="N153" s="44"/>
      <c r="O153" s="44"/>
      <c r="P153" s="58"/>
      <c r="Q153" s="46"/>
      <c r="R153" s="44"/>
    </row>
    <row r="154" spans="1:49">
      <c r="A154" s="43"/>
      <c r="B154" s="43"/>
      <c r="C154" s="43"/>
      <c r="D154" s="43"/>
      <c r="E154" s="44"/>
      <c r="F154" s="44"/>
      <c r="G154" s="44"/>
      <c r="H154" s="44"/>
      <c r="I154" s="44"/>
      <c r="J154" s="47"/>
      <c r="K154" s="44"/>
      <c r="L154" s="44"/>
      <c r="M154" s="58"/>
      <c r="N154" s="44"/>
      <c r="O154" s="44"/>
      <c r="P154" s="58"/>
      <c r="Q154" s="46"/>
      <c r="R154" s="44"/>
    </row>
    <row r="155" spans="1:49">
      <c r="A155" s="43"/>
      <c r="B155" s="43"/>
      <c r="C155" s="43"/>
      <c r="D155" s="43"/>
      <c r="E155" s="44"/>
      <c r="F155" s="44"/>
      <c r="G155" s="44"/>
      <c r="H155" s="44"/>
      <c r="I155" s="44"/>
      <c r="J155" s="47"/>
      <c r="K155" s="44"/>
      <c r="L155" s="44"/>
      <c r="M155" s="58"/>
      <c r="N155" s="44"/>
      <c r="O155" s="44"/>
      <c r="P155" s="58"/>
      <c r="Q155" s="46"/>
      <c r="R155" s="44"/>
    </row>
    <row r="156" spans="1:49">
      <c r="A156" s="94" t="s">
        <v>0</v>
      </c>
      <c r="B156" s="94"/>
      <c r="C156" s="94"/>
      <c r="D156" s="43"/>
      <c r="E156" s="44"/>
      <c r="F156" s="44"/>
      <c r="G156" s="44"/>
      <c r="H156" s="44"/>
      <c r="I156" s="44"/>
      <c r="J156" s="47"/>
      <c r="K156" s="119" t="s">
        <v>104</v>
      </c>
      <c r="L156" s="119"/>
      <c r="M156" s="119"/>
      <c r="N156" s="119"/>
      <c r="O156" s="119"/>
      <c r="P156" s="119"/>
      <c r="Q156" s="119"/>
      <c r="R156" s="119"/>
      <c r="S156" s="119"/>
      <c r="T156" s="119"/>
    </row>
    <row r="157" spans="1:49">
      <c r="A157" s="95" t="s">
        <v>2</v>
      </c>
      <c r="B157" s="95"/>
      <c r="C157" s="95"/>
      <c r="D157" s="43"/>
      <c r="E157" s="44"/>
      <c r="F157" s="44"/>
      <c r="G157" s="44"/>
      <c r="H157" s="44"/>
      <c r="I157" s="44"/>
      <c r="J157" s="47"/>
      <c r="K157" s="131" t="s">
        <v>105</v>
      </c>
      <c r="L157" s="131"/>
      <c r="M157" s="131"/>
      <c r="N157" s="131"/>
      <c r="O157" s="131"/>
      <c r="P157" s="131"/>
      <c r="Q157" s="131"/>
      <c r="R157" s="131"/>
      <c r="S157" s="131"/>
      <c r="T157" s="131"/>
    </row>
    <row r="158" spans="1:49">
      <c r="A158" s="90" t="s">
        <v>86</v>
      </c>
      <c r="B158" s="90"/>
      <c r="C158" s="90"/>
      <c r="D158" s="43"/>
      <c r="E158" s="44"/>
      <c r="F158" s="44"/>
      <c r="G158" s="44"/>
      <c r="H158" s="44"/>
      <c r="I158" s="44"/>
      <c r="J158" s="47"/>
      <c r="K158" s="122" t="s">
        <v>106</v>
      </c>
      <c r="L158" s="122"/>
      <c r="M158" s="122"/>
      <c r="N158" s="122"/>
      <c r="O158" s="122"/>
      <c r="P158" s="122"/>
      <c r="Q158" s="122"/>
      <c r="R158" s="122"/>
    </row>
    <row r="159" spans="1:49">
      <c r="A159" s="121" t="s">
        <v>6</v>
      </c>
      <c r="B159" s="121"/>
      <c r="C159" s="121"/>
      <c r="D159" s="43"/>
      <c r="E159" s="44"/>
      <c r="F159" s="44"/>
      <c r="G159" s="44"/>
      <c r="H159" s="44"/>
      <c r="I159" s="44"/>
      <c r="J159" s="47"/>
      <c r="K159" s="122" t="s">
        <v>107</v>
      </c>
      <c r="L159" s="122"/>
      <c r="M159" s="122"/>
      <c r="N159" s="122"/>
      <c r="O159" s="122"/>
      <c r="P159" s="122"/>
      <c r="Q159" s="122"/>
      <c r="R159" s="122"/>
    </row>
    <row r="160" spans="1:49" ht="18.75">
      <c r="A160" s="102" t="s">
        <v>8</v>
      </c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</row>
    <row r="161" spans="1:49" ht="15.75">
      <c r="A161" s="103" t="s">
        <v>9</v>
      </c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</row>
    <row r="162" spans="1:49" ht="15.75">
      <c r="A162" s="104" t="s">
        <v>10</v>
      </c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</row>
    <row r="163" spans="1:49" ht="18" customHeight="1">
      <c r="A163" s="123" t="s">
        <v>108</v>
      </c>
      <c r="B163" s="124"/>
      <c r="C163" s="124"/>
      <c r="D163" s="124"/>
      <c r="E163" s="124"/>
      <c r="F163" s="124"/>
      <c r="G163" s="124"/>
      <c r="H163" s="124"/>
      <c r="I163" s="124"/>
      <c r="J163" s="124"/>
      <c r="K163" s="124"/>
      <c r="L163" s="124"/>
      <c r="M163" s="124"/>
      <c r="N163" s="124"/>
      <c r="O163" s="124"/>
      <c r="P163" s="124"/>
      <c r="Q163" s="124"/>
      <c r="R163" s="125"/>
    </row>
    <row r="164" spans="1:49" ht="18.75" customHeight="1">
      <c r="A164" s="108" t="s">
        <v>12</v>
      </c>
      <c r="B164" s="109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10"/>
    </row>
    <row r="165" spans="1:49" ht="18" customHeight="1">
      <c r="A165" s="86" t="s">
        <v>13</v>
      </c>
      <c r="B165" s="88" t="s">
        <v>14</v>
      </c>
      <c r="C165" s="86" t="s">
        <v>15</v>
      </c>
      <c r="D165" s="88" t="s">
        <v>59</v>
      </c>
      <c r="E165" s="88" t="s">
        <v>17</v>
      </c>
      <c r="F165" s="86" t="s">
        <v>18</v>
      </c>
      <c r="G165" s="86" t="s">
        <v>19</v>
      </c>
      <c r="H165" s="86" t="s">
        <v>20</v>
      </c>
      <c r="I165" s="88" t="s">
        <v>21</v>
      </c>
      <c r="J165" s="6"/>
      <c r="K165" s="7" t="s">
        <v>22</v>
      </c>
      <c r="L165" s="7"/>
      <c r="M165" s="7"/>
      <c r="N165" s="7"/>
      <c r="O165" s="88" t="s">
        <v>23</v>
      </c>
      <c r="P165" s="114"/>
      <c r="Q165" s="114"/>
      <c r="R165" s="115"/>
    </row>
    <row r="166" spans="1:49" ht="15" customHeight="1">
      <c r="A166" s="87"/>
      <c r="B166" s="89"/>
      <c r="C166" s="87"/>
      <c r="D166" s="89"/>
      <c r="E166" s="89"/>
      <c r="F166" s="87"/>
      <c r="G166" s="87"/>
      <c r="H166" s="87"/>
      <c r="I166" s="89"/>
      <c r="J166" s="6"/>
      <c r="K166" s="5" t="s">
        <v>24</v>
      </c>
      <c r="L166" s="8" t="s">
        <v>25</v>
      </c>
      <c r="M166" s="8" t="s">
        <v>26</v>
      </c>
      <c r="N166" s="8" t="s">
        <v>27</v>
      </c>
      <c r="O166" s="8" t="s">
        <v>28</v>
      </c>
      <c r="P166" s="8" t="s">
        <v>29</v>
      </c>
      <c r="Q166" s="8" t="s">
        <v>30</v>
      </c>
      <c r="R166" s="8" t="s">
        <v>31</v>
      </c>
    </row>
    <row r="167" spans="1:49" ht="27.75" customHeight="1">
      <c r="A167" s="9">
        <v>210</v>
      </c>
      <c r="B167" s="9" t="s">
        <v>32</v>
      </c>
      <c r="C167" s="61" t="s">
        <v>109</v>
      </c>
      <c r="D167" s="15">
        <v>200</v>
      </c>
      <c r="E167" s="17">
        <v>79.42</v>
      </c>
      <c r="F167" s="17">
        <v>13.7</v>
      </c>
      <c r="G167" s="17">
        <v>27.6</v>
      </c>
      <c r="H167" s="17">
        <v>14.5</v>
      </c>
      <c r="I167" s="17">
        <v>362.1</v>
      </c>
      <c r="J167" s="37"/>
      <c r="K167" s="17">
        <v>113.9</v>
      </c>
      <c r="L167" s="17">
        <v>19.5</v>
      </c>
      <c r="M167" s="17">
        <v>259.8</v>
      </c>
      <c r="N167" s="17">
        <v>3</v>
      </c>
      <c r="O167" s="17">
        <v>339.8</v>
      </c>
      <c r="P167" s="17">
        <v>0.2</v>
      </c>
      <c r="Q167" s="17">
        <v>0</v>
      </c>
      <c r="R167" s="17">
        <v>0.3</v>
      </c>
    </row>
    <row r="168" spans="1:49" ht="18" customHeight="1">
      <c r="A168" s="62"/>
      <c r="B168" s="15" t="s">
        <v>35</v>
      </c>
      <c r="C168" s="51" t="s">
        <v>61</v>
      </c>
      <c r="D168" s="15">
        <v>70</v>
      </c>
      <c r="E168" s="17">
        <v>6.72</v>
      </c>
      <c r="F168" s="17">
        <v>9.48</v>
      </c>
      <c r="G168" s="17">
        <v>1.6</v>
      </c>
      <c r="H168" s="17">
        <v>57.6</v>
      </c>
      <c r="I168" s="17">
        <v>280.5</v>
      </c>
      <c r="J168" s="63"/>
      <c r="K168" s="17">
        <v>27.6</v>
      </c>
      <c r="L168" s="17">
        <v>39.6</v>
      </c>
      <c r="M168" s="17">
        <v>104.4</v>
      </c>
      <c r="N168" s="17">
        <v>1.32</v>
      </c>
      <c r="O168" s="18">
        <v>0</v>
      </c>
      <c r="P168" s="17">
        <v>0.12</v>
      </c>
      <c r="Q168" s="17">
        <v>0.3</v>
      </c>
      <c r="R168" s="17">
        <v>0.3</v>
      </c>
    </row>
    <row r="169" spans="1:49" ht="18" customHeight="1">
      <c r="A169" s="15"/>
      <c r="B169" s="15" t="s">
        <v>37</v>
      </c>
      <c r="C169" s="16" t="s">
        <v>40</v>
      </c>
      <c r="D169" s="15">
        <v>30</v>
      </c>
      <c r="E169" s="17">
        <v>7.8</v>
      </c>
      <c r="F169" s="17">
        <v>7.1</v>
      </c>
      <c r="G169" s="17">
        <v>8.1</v>
      </c>
      <c r="H169" s="17">
        <v>30.15</v>
      </c>
      <c r="I169" s="17">
        <v>208.35</v>
      </c>
      <c r="J169" s="16"/>
      <c r="K169" s="17">
        <v>10.35</v>
      </c>
      <c r="L169" s="17">
        <v>4.5</v>
      </c>
      <c r="M169" s="17">
        <v>29.25</v>
      </c>
      <c r="N169" s="17">
        <v>1.89</v>
      </c>
      <c r="O169" s="15">
        <v>0</v>
      </c>
      <c r="P169" s="17">
        <v>0.16</v>
      </c>
      <c r="Q169" s="17">
        <v>0.77</v>
      </c>
      <c r="R169" s="18">
        <v>0</v>
      </c>
    </row>
    <row r="170" spans="1:49" ht="18" customHeight="1">
      <c r="A170" s="15">
        <v>376</v>
      </c>
      <c r="B170" s="15" t="s">
        <v>39</v>
      </c>
      <c r="C170" s="16" t="s">
        <v>62</v>
      </c>
      <c r="D170" s="15">
        <v>200</v>
      </c>
      <c r="E170" s="17">
        <v>1.9</v>
      </c>
      <c r="F170" s="17">
        <v>0.1</v>
      </c>
      <c r="G170" s="18">
        <v>0</v>
      </c>
      <c r="H170" s="17">
        <v>15</v>
      </c>
      <c r="I170" s="17">
        <v>60</v>
      </c>
      <c r="J170" s="37"/>
      <c r="K170" s="17">
        <v>5</v>
      </c>
      <c r="L170" s="17">
        <v>0</v>
      </c>
      <c r="M170" s="17">
        <v>0</v>
      </c>
      <c r="N170" s="17">
        <v>2</v>
      </c>
      <c r="O170" s="18">
        <v>0</v>
      </c>
      <c r="P170" s="18">
        <v>0</v>
      </c>
      <c r="Q170" s="18">
        <v>0</v>
      </c>
      <c r="R170" s="18">
        <v>0</v>
      </c>
      <c r="S170" s="29"/>
    </row>
    <row r="171" spans="1:49">
      <c r="A171" s="111" t="s">
        <v>43</v>
      </c>
      <c r="B171" s="112"/>
      <c r="C171" s="113"/>
      <c r="D171" s="5">
        <v>500</v>
      </c>
      <c r="E171" s="42">
        <f t="shared" ref="E171:R171" si="15">SUM(E167:E170)</f>
        <v>95.84</v>
      </c>
      <c r="F171" s="42">
        <f t="shared" si="15"/>
        <v>30.380000000000003</v>
      </c>
      <c r="G171" s="42">
        <f t="shared" si="15"/>
        <v>37.300000000000004</v>
      </c>
      <c r="H171" s="42">
        <f t="shared" si="15"/>
        <v>117.25</v>
      </c>
      <c r="I171" s="42">
        <f t="shared" si="15"/>
        <v>910.95</v>
      </c>
      <c r="J171" s="42">
        <f t="shared" si="15"/>
        <v>0</v>
      </c>
      <c r="K171" s="42">
        <f t="shared" si="15"/>
        <v>156.85</v>
      </c>
      <c r="L171" s="42">
        <f t="shared" si="15"/>
        <v>63.6</v>
      </c>
      <c r="M171" s="42">
        <f t="shared" si="15"/>
        <v>393.45000000000005</v>
      </c>
      <c r="N171" s="42">
        <f t="shared" si="15"/>
        <v>8.2100000000000009</v>
      </c>
      <c r="O171" s="42">
        <f t="shared" si="15"/>
        <v>339.8</v>
      </c>
      <c r="P171" s="42">
        <f t="shared" si="15"/>
        <v>0.48</v>
      </c>
      <c r="Q171" s="42">
        <f t="shared" si="15"/>
        <v>1.07</v>
      </c>
      <c r="R171" s="42">
        <f t="shared" si="15"/>
        <v>0.6</v>
      </c>
    </row>
    <row r="172" spans="1:49" ht="18" customHeight="1">
      <c r="A172" s="108" t="s">
        <v>44</v>
      </c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10"/>
    </row>
    <row r="173" spans="1:49" ht="18" customHeight="1">
      <c r="A173" s="86" t="s">
        <v>13</v>
      </c>
      <c r="B173" s="88" t="s">
        <v>14</v>
      </c>
      <c r="C173" s="86" t="s">
        <v>15</v>
      </c>
      <c r="D173" s="88" t="s">
        <v>59</v>
      </c>
      <c r="E173" s="88" t="s">
        <v>17</v>
      </c>
      <c r="F173" s="86" t="s">
        <v>18</v>
      </c>
      <c r="G173" s="86" t="s">
        <v>19</v>
      </c>
      <c r="H173" s="86" t="s">
        <v>20</v>
      </c>
      <c r="I173" s="88" t="s">
        <v>21</v>
      </c>
      <c r="J173" s="6"/>
      <c r="K173" s="7" t="s">
        <v>22</v>
      </c>
      <c r="L173" s="7"/>
      <c r="M173" s="7"/>
      <c r="N173" s="7"/>
      <c r="O173" s="88" t="s">
        <v>23</v>
      </c>
      <c r="P173" s="114"/>
      <c r="Q173" s="114"/>
      <c r="R173" s="115"/>
    </row>
    <row r="174" spans="1:49" ht="15" customHeight="1">
      <c r="A174" s="87"/>
      <c r="B174" s="89"/>
      <c r="C174" s="87"/>
      <c r="D174" s="89"/>
      <c r="E174" s="89"/>
      <c r="F174" s="87"/>
      <c r="G174" s="87"/>
      <c r="H174" s="87"/>
      <c r="I174" s="89"/>
      <c r="J174" s="6"/>
      <c r="K174" s="5" t="s">
        <v>24</v>
      </c>
      <c r="L174" s="8" t="s">
        <v>25</v>
      </c>
      <c r="M174" s="8" t="s">
        <v>26</v>
      </c>
      <c r="N174" s="8" t="s">
        <v>27</v>
      </c>
      <c r="O174" s="8" t="s">
        <v>28</v>
      </c>
      <c r="P174" s="8" t="s">
        <v>29</v>
      </c>
      <c r="Q174" s="8" t="s">
        <v>30</v>
      </c>
      <c r="R174" s="8" t="s">
        <v>31</v>
      </c>
    </row>
    <row r="175" spans="1:49" s="30" customFormat="1" ht="17.25" customHeight="1">
      <c r="A175" s="31">
        <v>52</v>
      </c>
      <c r="B175" s="31" t="s">
        <v>32</v>
      </c>
      <c r="C175" s="32" t="s">
        <v>45</v>
      </c>
      <c r="D175" s="31">
        <v>60</v>
      </c>
      <c r="E175" s="31">
        <v>5.9</v>
      </c>
      <c r="F175" s="33">
        <v>1</v>
      </c>
      <c r="G175" s="33">
        <v>3.6</v>
      </c>
      <c r="H175" s="33">
        <v>6.6</v>
      </c>
      <c r="I175" s="33">
        <v>62.4</v>
      </c>
      <c r="J175" s="33"/>
      <c r="K175" s="33">
        <v>21.1</v>
      </c>
      <c r="L175" s="33">
        <v>12.5</v>
      </c>
      <c r="M175" s="33">
        <v>24.6</v>
      </c>
      <c r="N175" s="33">
        <v>0.8</v>
      </c>
      <c r="O175" s="34">
        <v>0</v>
      </c>
      <c r="P175" s="33">
        <v>0</v>
      </c>
      <c r="Q175" s="33">
        <v>0.1</v>
      </c>
      <c r="R175" s="33">
        <v>5.7</v>
      </c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</row>
    <row r="176" spans="1:49" ht="32.25" customHeight="1">
      <c r="A176" s="15">
        <v>103</v>
      </c>
      <c r="B176" s="15" t="s">
        <v>35</v>
      </c>
      <c r="C176" s="36" t="s">
        <v>110</v>
      </c>
      <c r="D176" s="9">
        <v>200</v>
      </c>
      <c r="E176" s="76">
        <v>8.08</v>
      </c>
      <c r="F176" s="17">
        <v>2.15</v>
      </c>
      <c r="G176" s="17">
        <v>2.27</v>
      </c>
      <c r="H176" s="15">
        <v>13.96</v>
      </c>
      <c r="I176" s="76">
        <v>94.6</v>
      </c>
      <c r="J176" s="16"/>
      <c r="K176" s="17">
        <v>23.36</v>
      </c>
      <c r="L176" s="17">
        <v>21.82</v>
      </c>
      <c r="M176" s="17">
        <v>54.06</v>
      </c>
      <c r="N176" s="17">
        <v>0.9</v>
      </c>
      <c r="O176" s="18">
        <v>0</v>
      </c>
      <c r="P176" s="15">
        <v>0.09</v>
      </c>
      <c r="Q176" s="17">
        <v>0.94599999999999995</v>
      </c>
      <c r="R176" s="17">
        <v>6.6</v>
      </c>
    </row>
    <row r="177" spans="1:49" ht="18" customHeight="1">
      <c r="A177" s="15">
        <v>229</v>
      </c>
      <c r="B177" s="15" t="s">
        <v>37</v>
      </c>
      <c r="C177" s="50" t="s">
        <v>111</v>
      </c>
      <c r="D177" s="15">
        <v>120</v>
      </c>
      <c r="E177" s="17">
        <v>36.35</v>
      </c>
      <c r="F177" s="17">
        <v>10.92</v>
      </c>
      <c r="G177" s="17">
        <v>5.76</v>
      </c>
      <c r="H177" s="17">
        <v>5.76</v>
      </c>
      <c r="I177" s="38">
        <v>118.8</v>
      </c>
      <c r="J177" s="54"/>
      <c r="K177" s="17">
        <v>42.59</v>
      </c>
      <c r="L177" s="17">
        <v>40.97</v>
      </c>
      <c r="M177" s="17">
        <v>155.53</v>
      </c>
      <c r="N177" s="17">
        <v>0.79</v>
      </c>
      <c r="O177" s="17">
        <v>1.82</v>
      </c>
      <c r="P177" s="17">
        <v>6.24</v>
      </c>
      <c r="Q177" s="17">
        <v>0.96</v>
      </c>
      <c r="R177" s="17">
        <v>2.88</v>
      </c>
      <c r="S177" s="19"/>
    </row>
    <row r="178" spans="1:49" ht="17.25" customHeight="1">
      <c r="A178" s="15">
        <v>304</v>
      </c>
      <c r="B178" s="15" t="s">
        <v>39</v>
      </c>
      <c r="C178" s="16" t="s">
        <v>112</v>
      </c>
      <c r="D178" s="15">
        <v>150</v>
      </c>
      <c r="E178" s="17">
        <v>16.5</v>
      </c>
      <c r="F178" s="17">
        <v>3.8</v>
      </c>
      <c r="G178" s="17">
        <v>6.1</v>
      </c>
      <c r="H178" s="17">
        <v>41.4</v>
      </c>
      <c r="I178" s="17">
        <v>235.7</v>
      </c>
      <c r="J178" s="56"/>
      <c r="K178" s="17">
        <v>140.80000000000001</v>
      </c>
      <c r="L178" s="17">
        <v>115.2</v>
      </c>
      <c r="M178" s="17">
        <v>392.1</v>
      </c>
      <c r="N178" s="17">
        <v>3.6</v>
      </c>
      <c r="O178" s="17">
        <v>0.1</v>
      </c>
      <c r="P178" s="17">
        <v>42.8</v>
      </c>
      <c r="Q178" s="17">
        <v>4.5</v>
      </c>
      <c r="R178" s="69">
        <v>0</v>
      </c>
      <c r="S178" s="19"/>
    </row>
    <row r="179" spans="1:49" ht="18" customHeight="1">
      <c r="A179" s="15">
        <v>349</v>
      </c>
      <c r="B179" s="15" t="s">
        <v>41</v>
      </c>
      <c r="C179" s="36" t="s">
        <v>113</v>
      </c>
      <c r="D179" s="15">
        <v>200</v>
      </c>
      <c r="E179" s="17">
        <v>6.22</v>
      </c>
      <c r="F179" s="17">
        <v>0.6</v>
      </c>
      <c r="G179" s="17">
        <v>0.09</v>
      </c>
      <c r="H179" s="17">
        <v>32.01</v>
      </c>
      <c r="I179" s="17">
        <v>132.80000000000001</v>
      </c>
      <c r="J179" s="37"/>
      <c r="K179" s="17">
        <v>32.479999999999997</v>
      </c>
      <c r="L179" s="17">
        <v>17.46</v>
      </c>
      <c r="M179" s="17">
        <v>23.44</v>
      </c>
      <c r="N179" s="17">
        <v>0.7</v>
      </c>
      <c r="O179" s="18">
        <v>0</v>
      </c>
      <c r="P179" s="17">
        <v>0.02</v>
      </c>
      <c r="Q179" s="17">
        <v>0.26</v>
      </c>
      <c r="R179" s="17">
        <v>0.73</v>
      </c>
      <c r="S179" s="19"/>
    </row>
    <row r="180" spans="1:49" s="77" customFormat="1" ht="18" customHeight="1">
      <c r="A180" s="15"/>
      <c r="B180" s="31" t="s">
        <v>51</v>
      </c>
      <c r="C180" s="36" t="s">
        <v>50</v>
      </c>
      <c r="D180" s="15">
        <v>30</v>
      </c>
      <c r="E180" s="17">
        <v>2.4</v>
      </c>
      <c r="F180" s="17">
        <v>1.68</v>
      </c>
      <c r="G180" s="17">
        <v>0.33</v>
      </c>
      <c r="H180" s="17">
        <v>14.82</v>
      </c>
      <c r="I180" s="17">
        <v>68.97</v>
      </c>
      <c r="J180" s="37"/>
      <c r="K180" s="17">
        <v>6.9</v>
      </c>
      <c r="L180" s="17">
        <v>7.5</v>
      </c>
      <c r="M180" s="17">
        <v>31.8</v>
      </c>
      <c r="N180" s="17">
        <v>0.93</v>
      </c>
      <c r="O180" s="18">
        <v>0</v>
      </c>
      <c r="P180" s="17">
        <v>0.03</v>
      </c>
      <c r="Q180" s="18">
        <v>0</v>
      </c>
      <c r="R180" s="18">
        <v>0</v>
      </c>
      <c r="S180" s="28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</row>
    <row r="181" spans="1:49" s="77" customFormat="1" ht="18" customHeight="1">
      <c r="A181" s="15"/>
      <c r="B181" s="15" t="s">
        <v>71</v>
      </c>
      <c r="C181" s="16" t="s">
        <v>52</v>
      </c>
      <c r="D181" s="15">
        <v>30</v>
      </c>
      <c r="E181" s="14">
        <v>2.88</v>
      </c>
      <c r="F181" s="17">
        <v>2.37</v>
      </c>
      <c r="G181" s="17">
        <v>0.3</v>
      </c>
      <c r="H181" s="17">
        <v>14.49</v>
      </c>
      <c r="I181" s="17">
        <v>70.14</v>
      </c>
      <c r="J181" s="37"/>
      <c r="K181" s="17">
        <v>6.9</v>
      </c>
      <c r="L181" s="17">
        <v>9.9</v>
      </c>
      <c r="M181" s="17">
        <v>26.1</v>
      </c>
      <c r="N181" s="17">
        <v>0.33</v>
      </c>
      <c r="O181" s="18">
        <v>0</v>
      </c>
      <c r="P181" s="17">
        <v>0.03</v>
      </c>
      <c r="Q181" s="18">
        <v>0</v>
      </c>
      <c r="R181" s="18">
        <v>0</v>
      </c>
      <c r="S181" s="19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</row>
    <row r="182" spans="1:49" ht="18" customHeight="1">
      <c r="A182" s="111" t="s">
        <v>43</v>
      </c>
      <c r="B182" s="112"/>
      <c r="C182" s="113"/>
      <c r="D182" s="5">
        <v>790</v>
      </c>
      <c r="E182" s="27">
        <f t="shared" ref="E182:R182" si="16">SUM(E175:E181)</f>
        <v>78.33</v>
      </c>
      <c r="F182" s="27">
        <f t="shared" si="16"/>
        <v>22.520000000000003</v>
      </c>
      <c r="G182" s="27">
        <f t="shared" si="16"/>
        <v>18.449999999999996</v>
      </c>
      <c r="H182" s="27">
        <f t="shared" si="16"/>
        <v>129.04</v>
      </c>
      <c r="I182" s="27">
        <f t="shared" si="16"/>
        <v>783.41</v>
      </c>
      <c r="J182" s="27">
        <f t="shared" si="16"/>
        <v>0</v>
      </c>
      <c r="K182" s="27">
        <f t="shared" si="16"/>
        <v>274.13</v>
      </c>
      <c r="L182" s="27">
        <f t="shared" si="16"/>
        <v>225.35000000000002</v>
      </c>
      <c r="M182" s="27">
        <f t="shared" si="16"/>
        <v>707.63</v>
      </c>
      <c r="N182" s="27">
        <f t="shared" si="16"/>
        <v>8.0499999999999989</v>
      </c>
      <c r="O182" s="27">
        <f t="shared" si="16"/>
        <v>1.9200000000000002</v>
      </c>
      <c r="P182" s="27">
        <f t="shared" si="16"/>
        <v>49.21</v>
      </c>
      <c r="Q182" s="27">
        <f t="shared" si="16"/>
        <v>6.766</v>
      </c>
      <c r="R182" s="27">
        <f t="shared" si="16"/>
        <v>15.91</v>
      </c>
    </row>
    <row r="183" spans="1:49" ht="18" customHeight="1">
      <c r="A183" s="116" t="s">
        <v>53</v>
      </c>
      <c r="B183" s="117"/>
      <c r="C183" s="117"/>
      <c r="D183" s="118"/>
      <c r="E183" s="42">
        <f>E171+E182</f>
        <v>174.17000000000002</v>
      </c>
      <c r="F183" s="42">
        <f>F171+F182</f>
        <v>52.900000000000006</v>
      </c>
      <c r="G183" s="42">
        <f>G171+G182</f>
        <v>55.75</v>
      </c>
      <c r="H183" s="42">
        <f>H171+H182</f>
        <v>246.29</v>
      </c>
      <c r="I183" s="42">
        <f>I171+I182</f>
        <v>1694.3600000000001</v>
      </c>
      <c r="J183" s="37"/>
      <c r="K183" s="42">
        <f t="shared" ref="K183:R183" si="17">K171+K182</f>
        <v>430.98</v>
      </c>
      <c r="L183" s="42">
        <f t="shared" si="17"/>
        <v>288.95000000000005</v>
      </c>
      <c r="M183" s="42">
        <f t="shared" si="17"/>
        <v>1101.08</v>
      </c>
      <c r="N183" s="42">
        <f t="shared" si="17"/>
        <v>16.259999999999998</v>
      </c>
      <c r="O183" s="42">
        <f t="shared" si="17"/>
        <v>341.72</v>
      </c>
      <c r="P183" s="42">
        <f t="shared" si="17"/>
        <v>49.69</v>
      </c>
      <c r="Q183" s="42">
        <f t="shared" si="17"/>
        <v>7.8360000000000003</v>
      </c>
      <c r="R183" s="42">
        <f t="shared" si="17"/>
        <v>16.510000000000002</v>
      </c>
    </row>
    <row r="184" spans="1:49">
      <c r="A184" s="43"/>
      <c r="B184" s="43"/>
      <c r="C184" s="43"/>
      <c r="D184" s="43"/>
      <c r="E184" s="44"/>
      <c r="F184" s="44"/>
      <c r="G184" s="44"/>
      <c r="H184" s="44"/>
      <c r="I184" s="44"/>
      <c r="J184" s="47"/>
      <c r="K184" s="44"/>
      <c r="L184" s="44"/>
      <c r="M184" s="44"/>
      <c r="N184" s="58"/>
      <c r="O184" s="44"/>
      <c r="P184" s="58"/>
      <c r="Q184" s="58"/>
      <c r="R184" s="44"/>
    </row>
    <row r="185" spans="1:49">
      <c r="A185" s="43"/>
      <c r="B185" s="43"/>
      <c r="C185" s="43"/>
      <c r="D185" s="43"/>
      <c r="E185" s="44"/>
      <c r="F185" s="44"/>
      <c r="G185" s="44"/>
      <c r="H185" s="44"/>
      <c r="I185" s="44"/>
      <c r="J185" s="47"/>
      <c r="K185" s="44"/>
      <c r="L185" s="44"/>
      <c r="M185" s="44"/>
      <c r="N185" s="58"/>
      <c r="O185" s="44"/>
      <c r="P185" s="58"/>
      <c r="Q185" s="58"/>
      <c r="R185" s="44"/>
    </row>
    <row r="186" spans="1:49">
      <c r="A186" s="43"/>
      <c r="B186" s="43"/>
      <c r="C186" s="43"/>
      <c r="D186" s="43"/>
      <c r="E186" s="44"/>
      <c r="F186" s="44"/>
      <c r="G186" s="44"/>
      <c r="H186" s="44"/>
      <c r="I186" s="44"/>
      <c r="J186" s="47"/>
      <c r="K186" s="44"/>
      <c r="L186" s="44"/>
      <c r="M186" s="44"/>
      <c r="N186" s="58"/>
      <c r="O186" s="44"/>
      <c r="P186" s="58"/>
      <c r="Q186" s="58"/>
      <c r="R186" s="44"/>
    </row>
    <row r="187" spans="1:49">
      <c r="A187" s="94" t="s">
        <v>0</v>
      </c>
      <c r="B187" s="94"/>
      <c r="C187" s="94"/>
      <c r="D187" s="43"/>
      <c r="E187" s="44"/>
      <c r="F187" s="44"/>
      <c r="G187" s="44"/>
      <c r="H187" s="44"/>
      <c r="I187" s="44"/>
      <c r="J187" s="47"/>
      <c r="K187" s="119" t="s">
        <v>114</v>
      </c>
      <c r="L187" s="119"/>
      <c r="M187" s="119"/>
      <c r="N187" s="119"/>
      <c r="O187" s="119"/>
      <c r="P187" s="119"/>
      <c r="Q187" s="119"/>
      <c r="R187" s="119"/>
      <c r="S187" s="119"/>
      <c r="T187" s="119"/>
    </row>
    <row r="188" spans="1:49">
      <c r="A188" s="121" t="s">
        <v>2</v>
      </c>
      <c r="B188" s="121"/>
      <c r="C188" s="121"/>
      <c r="D188" s="43"/>
      <c r="E188" s="44"/>
      <c r="F188" s="44"/>
      <c r="G188" s="44"/>
      <c r="H188" s="44"/>
      <c r="I188" s="44"/>
      <c r="J188" s="47"/>
      <c r="K188" s="131" t="s">
        <v>105</v>
      </c>
      <c r="L188" s="131"/>
      <c r="M188" s="131"/>
      <c r="N188" s="131"/>
      <c r="O188" s="131"/>
      <c r="P188" s="131"/>
      <c r="Q188" s="131"/>
      <c r="R188" s="131"/>
      <c r="S188" s="131"/>
      <c r="T188" s="131"/>
    </row>
    <row r="189" spans="1:49">
      <c r="A189" s="132" t="s">
        <v>86</v>
      </c>
      <c r="B189" s="132"/>
      <c r="C189" s="132"/>
      <c r="D189" s="43"/>
      <c r="E189" s="44"/>
      <c r="F189" s="44"/>
      <c r="G189" s="44"/>
      <c r="H189" s="44"/>
      <c r="I189" s="44"/>
      <c r="J189" s="47"/>
      <c r="K189" s="122" t="s">
        <v>106</v>
      </c>
      <c r="L189" s="122"/>
      <c r="M189" s="122"/>
      <c r="N189" s="122"/>
      <c r="O189" s="122"/>
      <c r="P189" s="122"/>
      <c r="Q189" s="122"/>
      <c r="R189" s="122"/>
    </row>
    <row r="190" spans="1:49">
      <c r="A190" s="121" t="s">
        <v>6</v>
      </c>
      <c r="B190" s="121"/>
      <c r="C190" s="121"/>
      <c r="D190" s="43"/>
      <c r="E190" s="44"/>
      <c r="F190" s="44"/>
      <c r="G190" s="44"/>
      <c r="H190" s="44"/>
      <c r="I190" s="44"/>
      <c r="J190" s="47"/>
      <c r="K190" s="122" t="s">
        <v>57</v>
      </c>
      <c r="L190" s="122"/>
      <c r="M190" s="122"/>
      <c r="N190" s="122"/>
      <c r="O190" s="122"/>
      <c r="P190" s="122"/>
      <c r="Q190" s="122"/>
      <c r="R190" s="122"/>
    </row>
    <row r="191" spans="1:49" ht="18.75">
      <c r="A191" s="102" t="s">
        <v>8</v>
      </c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</row>
    <row r="192" spans="1:49" ht="15.75">
      <c r="A192" s="103" t="s">
        <v>9</v>
      </c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</row>
    <row r="193" spans="1:19" ht="15.75">
      <c r="A193" s="104" t="s">
        <v>10</v>
      </c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</row>
    <row r="194" spans="1:19" ht="18" customHeight="1">
      <c r="A194" s="123" t="s">
        <v>115</v>
      </c>
      <c r="B194" s="124"/>
      <c r="C194" s="124"/>
      <c r="D194" s="124"/>
      <c r="E194" s="124"/>
      <c r="F194" s="124"/>
      <c r="G194" s="124"/>
      <c r="H194" s="124"/>
      <c r="I194" s="124"/>
      <c r="J194" s="124"/>
      <c r="K194" s="124"/>
      <c r="L194" s="124"/>
      <c r="M194" s="124"/>
      <c r="N194" s="124"/>
      <c r="O194" s="124"/>
      <c r="P194" s="124"/>
      <c r="Q194" s="124"/>
      <c r="R194" s="125"/>
    </row>
    <row r="195" spans="1:19" ht="18.75" customHeight="1">
      <c r="A195" s="108" t="s">
        <v>12</v>
      </c>
      <c r="B195" s="109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10"/>
    </row>
    <row r="196" spans="1:19" ht="18" customHeight="1">
      <c r="A196" s="86" t="s">
        <v>13</v>
      </c>
      <c r="B196" s="88" t="s">
        <v>14</v>
      </c>
      <c r="C196" s="86" t="s">
        <v>15</v>
      </c>
      <c r="D196" s="88" t="s">
        <v>59</v>
      </c>
      <c r="E196" s="88" t="s">
        <v>17</v>
      </c>
      <c r="F196" s="86" t="s">
        <v>18</v>
      </c>
      <c r="G196" s="86" t="s">
        <v>19</v>
      </c>
      <c r="H196" s="86" t="s">
        <v>20</v>
      </c>
      <c r="I196" s="88" t="s">
        <v>21</v>
      </c>
      <c r="J196" s="6"/>
      <c r="K196" s="7" t="s">
        <v>22</v>
      </c>
      <c r="L196" s="7"/>
      <c r="M196" s="7"/>
      <c r="N196" s="7"/>
      <c r="O196" s="88" t="s">
        <v>23</v>
      </c>
      <c r="P196" s="114"/>
      <c r="Q196" s="114"/>
      <c r="R196" s="115"/>
    </row>
    <row r="197" spans="1:19" ht="15" customHeight="1">
      <c r="A197" s="87"/>
      <c r="B197" s="89"/>
      <c r="C197" s="87"/>
      <c r="D197" s="89"/>
      <c r="E197" s="89"/>
      <c r="F197" s="87"/>
      <c r="G197" s="87"/>
      <c r="H197" s="87"/>
      <c r="I197" s="89"/>
      <c r="J197" s="6"/>
      <c r="K197" s="5" t="s">
        <v>24</v>
      </c>
      <c r="L197" s="8" t="s">
        <v>25</v>
      </c>
      <c r="M197" s="8" t="s">
        <v>26</v>
      </c>
      <c r="N197" s="8" t="s">
        <v>27</v>
      </c>
      <c r="O197" s="8" t="s">
        <v>28</v>
      </c>
      <c r="P197" s="8" t="s">
        <v>29</v>
      </c>
      <c r="Q197" s="8" t="s">
        <v>30</v>
      </c>
      <c r="R197" s="8" t="s">
        <v>31</v>
      </c>
    </row>
    <row r="198" spans="1:19" ht="18" customHeight="1">
      <c r="A198" s="15">
        <v>219</v>
      </c>
      <c r="B198" s="15" t="s">
        <v>32</v>
      </c>
      <c r="C198" s="61" t="s">
        <v>116</v>
      </c>
      <c r="D198" s="9" t="s">
        <v>117</v>
      </c>
      <c r="E198" s="17">
        <v>83.68</v>
      </c>
      <c r="F198" s="17">
        <f>10.8*150/70</f>
        <v>23.142857142857142</v>
      </c>
      <c r="G198" s="17">
        <f>8.97*150/70</f>
        <v>19.221428571428572</v>
      </c>
      <c r="H198" s="17">
        <f>17.14*150/70</f>
        <v>36.728571428571428</v>
      </c>
      <c r="I198" s="17">
        <f>193*150/70</f>
        <v>413.57142857142856</v>
      </c>
      <c r="J198" s="16"/>
      <c r="K198" s="17">
        <f>140.7*150/70</f>
        <v>301.5</v>
      </c>
      <c r="L198" s="17">
        <f>18.34*150/70</f>
        <v>39.299999999999997</v>
      </c>
      <c r="M198" s="17">
        <f>156.88*150/70</f>
        <v>336.17142857142858</v>
      </c>
      <c r="N198" s="17">
        <f>0.38*150/70</f>
        <v>0.81428571428571428</v>
      </c>
      <c r="O198" s="17">
        <f>36.9*150/70</f>
        <v>79.071428571428569</v>
      </c>
      <c r="P198" s="17">
        <v>4.2000000000000003E-2</v>
      </c>
      <c r="Q198" s="17">
        <v>0.31</v>
      </c>
      <c r="R198" s="17">
        <f>0.33*150/70</f>
        <v>0.70714285714285718</v>
      </c>
    </row>
    <row r="199" spans="1:19" ht="18" customHeight="1">
      <c r="A199" s="15">
        <v>376</v>
      </c>
      <c r="B199" s="15" t="s">
        <v>35</v>
      </c>
      <c r="C199" s="23" t="s">
        <v>62</v>
      </c>
      <c r="D199" s="15">
        <v>200</v>
      </c>
      <c r="E199" s="17">
        <v>1.9</v>
      </c>
      <c r="F199" s="17">
        <v>0.1</v>
      </c>
      <c r="G199" s="18">
        <v>0</v>
      </c>
      <c r="H199" s="17">
        <v>15</v>
      </c>
      <c r="I199" s="17">
        <v>60</v>
      </c>
      <c r="J199" s="37"/>
      <c r="K199" s="17">
        <v>5</v>
      </c>
      <c r="L199" s="18">
        <v>0</v>
      </c>
      <c r="M199" s="18">
        <v>0</v>
      </c>
      <c r="N199" s="17">
        <v>2</v>
      </c>
      <c r="O199" s="18">
        <v>0</v>
      </c>
      <c r="P199" s="18">
        <v>0</v>
      </c>
      <c r="Q199" s="18">
        <v>0</v>
      </c>
      <c r="R199" s="17">
        <v>0.1</v>
      </c>
    </row>
    <row r="200" spans="1:19" ht="18" customHeight="1">
      <c r="A200" s="15"/>
      <c r="B200" s="15" t="s">
        <v>37</v>
      </c>
      <c r="C200" s="16" t="s">
        <v>40</v>
      </c>
      <c r="D200" s="15">
        <v>50</v>
      </c>
      <c r="E200" s="17">
        <v>13</v>
      </c>
      <c r="F200" s="17">
        <v>7.1</v>
      </c>
      <c r="G200" s="17">
        <v>8.1</v>
      </c>
      <c r="H200" s="17">
        <v>30.15</v>
      </c>
      <c r="I200" s="17">
        <v>208.35</v>
      </c>
      <c r="J200" s="16"/>
      <c r="K200" s="17">
        <v>10.35</v>
      </c>
      <c r="L200" s="17">
        <v>4.5</v>
      </c>
      <c r="M200" s="17">
        <v>29.25</v>
      </c>
      <c r="N200" s="17">
        <v>1.89</v>
      </c>
      <c r="O200" s="15">
        <v>0</v>
      </c>
      <c r="P200" s="17">
        <v>0.16</v>
      </c>
      <c r="Q200" s="17">
        <v>0.77</v>
      </c>
      <c r="R200" s="18">
        <v>0</v>
      </c>
    </row>
    <row r="201" spans="1:19" ht="18" customHeight="1">
      <c r="A201" s="15">
        <v>386</v>
      </c>
      <c r="B201" s="15" t="s">
        <v>39</v>
      </c>
      <c r="C201" s="16" t="s">
        <v>118</v>
      </c>
      <c r="D201" s="15">
        <v>100</v>
      </c>
      <c r="E201" s="17">
        <v>15.45</v>
      </c>
      <c r="F201" s="17">
        <v>2.7</v>
      </c>
      <c r="G201" s="17">
        <v>2.5</v>
      </c>
      <c r="H201" s="17">
        <v>10.8</v>
      </c>
      <c r="I201" s="17">
        <v>79</v>
      </c>
      <c r="J201" s="37"/>
      <c r="K201" s="17">
        <v>121</v>
      </c>
      <c r="L201" s="17">
        <v>15</v>
      </c>
      <c r="M201" s="17">
        <v>94</v>
      </c>
      <c r="N201" s="17">
        <v>0.1</v>
      </c>
      <c r="O201" s="17">
        <v>20</v>
      </c>
      <c r="P201" s="17">
        <v>4.4999999999999998E-2</v>
      </c>
      <c r="Q201" s="17">
        <v>0.1</v>
      </c>
      <c r="R201" s="17">
        <v>1.35</v>
      </c>
      <c r="S201" s="19"/>
    </row>
    <row r="202" spans="1:19" ht="18" customHeight="1">
      <c r="A202" s="111" t="s">
        <v>43</v>
      </c>
      <c r="B202" s="112"/>
      <c r="C202" s="113"/>
      <c r="D202" s="5">
        <v>500</v>
      </c>
      <c r="E202" s="42">
        <f>SUM(E198:E201)</f>
        <v>114.03000000000002</v>
      </c>
      <c r="F202" s="42">
        <f t="shared" ref="F202:R202" si="18">SUM(F198:F199)</f>
        <v>23.242857142857144</v>
      </c>
      <c r="G202" s="42">
        <f t="shared" si="18"/>
        <v>19.221428571428572</v>
      </c>
      <c r="H202" s="42">
        <f t="shared" si="18"/>
        <v>51.728571428571428</v>
      </c>
      <c r="I202" s="42">
        <f t="shared" si="18"/>
        <v>473.57142857142856</v>
      </c>
      <c r="J202" s="42">
        <f t="shared" si="18"/>
        <v>0</v>
      </c>
      <c r="K202" s="42">
        <f t="shared" si="18"/>
        <v>306.5</v>
      </c>
      <c r="L202" s="42">
        <f t="shared" si="18"/>
        <v>39.299999999999997</v>
      </c>
      <c r="M202" s="42">
        <f t="shared" si="18"/>
        <v>336.17142857142858</v>
      </c>
      <c r="N202" s="42">
        <f t="shared" si="18"/>
        <v>2.8142857142857141</v>
      </c>
      <c r="O202" s="42">
        <f t="shared" si="18"/>
        <v>79.071428571428569</v>
      </c>
      <c r="P202" s="42">
        <f t="shared" si="18"/>
        <v>4.2000000000000003E-2</v>
      </c>
      <c r="Q202" s="42">
        <f t="shared" si="18"/>
        <v>0.31</v>
      </c>
      <c r="R202" s="42">
        <f t="shared" si="18"/>
        <v>0.80714285714285716</v>
      </c>
    </row>
    <row r="203" spans="1:19" ht="18" customHeight="1">
      <c r="A203" s="108" t="s">
        <v>44</v>
      </c>
      <c r="B203" s="109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10"/>
    </row>
    <row r="204" spans="1:19" ht="18" customHeight="1">
      <c r="A204" s="86" t="s">
        <v>13</v>
      </c>
      <c r="B204" s="88" t="s">
        <v>14</v>
      </c>
      <c r="C204" s="86" t="s">
        <v>15</v>
      </c>
      <c r="D204" s="88" t="s">
        <v>59</v>
      </c>
      <c r="E204" s="88" t="s">
        <v>17</v>
      </c>
      <c r="F204" s="86" t="s">
        <v>18</v>
      </c>
      <c r="G204" s="86" t="s">
        <v>19</v>
      </c>
      <c r="H204" s="86" t="s">
        <v>20</v>
      </c>
      <c r="I204" s="88" t="s">
        <v>21</v>
      </c>
      <c r="J204" s="6"/>
      <c r="K204" s="7" t="s">
        <v>22</v>
      </c>
      <c r="L204" s="7"/>
      <c r="M204" s="7"/>
      <c r="N204" s="7"/>
      <c r="O204" s="88" t="s">
        <v>23</v>
      </c>
      <c r="P204" s="114"/>
      <c r="Q204" s="114"/>
      <c r="R204" s="115"/>
    </row>
    <row r="205" spans="1:19" ht="15" customHeight="1">
      <c r="A205" s="87"/>
      <c r="B205" s="89"/>
      <c r="C205" s="87"/>
      <c r="D205" s="89"/>
      <c r="E205" s="89"/>
      <c r="F205" s="87"/>
      <c r="G205" s="87"/>
      <c r="H205" s="87"/>
      <c r="I205" s="89"/>
      <c r="J205" s="6"/>
      <c r="K205" s="5" t="s">
        <v>24</v>
      </c>
      <c r="L205" s="8" t="s">
        <v>25</v>
      </c>
      <c r="M205" s="8" t="s">
        <v>26</v>
      </c>
      <c r="N205" s="8" t="s">
        <v>27</v>
      </c>
      <c r="O205" s="8" t="s">
        <v>28</v>
      </c>
      <c r="P205" s="8" t="s">
        <v>29</v>
      </c>
      <c r="Q205" s="8" t="s">
        <v>30</v>
      </c>
      <c r="R205" s="8" t="s">
        <v>31</v>
      </c>
    </row>
    <row r="206" spans="1:19" ht="18" customHeight="1">
      <c r="A206" s="15">
        <v>47</v>
      </c>
      <c r="B206" s="15" t="s">
        <v>32</v>
      </c>
      <c r="C206" s="53" t="s">
        <v>63</v>
      </c>
      <c r="D206" s="15">
        <v>60</v>
      </c>
      <c r="E206" s="15">
        <v>10.199999999999999</v>
      </c>
      <c r="F206" s="17">
        <v>1.6</v>
      </c>
      <c r="G206" s="17">
        <v>4.9000000000000004</v>
      </c>
      <c r="H206" s="17">
        <v>11</v>
      </c>
      <c r="I206" s="17">
        <v>95</v>
      </c>
      <c r="J206" s="37"/>
      <c r="K206" s="17">
        <v>41.67</v>
      </c>
      <c r="L206" s="17">
        <v>14.17</v>
      </c>
      <c r="M206" s="17">
        <v>0</v>
      </c>
      <c r="N206" s="17">
        <v>0.5</v>
      </c>
      <c r="O206" s="18">
        <v>0</v>
      </c>
      <c r="P206" s="18">
        <v>0</v>
      </c>
      <c r="Q206" s="18">
        <v>0</v>
      </c>
      <c r="R206" s="17">
        <v>25</v>
      </c>
    </row>
    <row r="207" spans="1:19" ht="18" customHeight="1">
      <c r="A207" s="15">
        <v>101</v>
      </c>
      <c r="B207" s="15" t="s">
        <v>35</v>
      </c>
      <c r="C207" s="51" t="s">
        <v>119</v>
      </c>
      <c r="D207" s="15">
        <v>200</v>
      </c>
      <c r="E207" s="17">
        <v>7.88</v>
      </c>
      <c r="F207" s="17">
        <v>2</v>
      </c>
      <c r="G207" s="17">
        <v>2.7</v>
      </c>
      <c r="H207" s="17">
        <v>20.9</v>
      </c>
      <c r="I207" s="17">
        <v>116.3</v>
      </c>
      <c r="J207" s="37"/>
      <c r="K207" s="17">
        <v>23.1</v>
      </c>
      <c r="L207" s="17">
        <v>25</v>
      </c>
      <c r="M207" s="17">
        <v>62.6</v>
      </c>
      <c r="N207" s="17">
        <v>0.9</v>
      </c>
      <c r="O207" s="18">
        <v>0</v>
      </c>
      <c r="P207" s="17">
        <v>0.1</v>
      </c>
      <c r="Q207" s="17">
        <v>0</v>
      </c>
      <c r="R207" s="17">
        <v>8.25</v>
      </c>
    </row>
    <row r="208" spans="1:19" ht="18" customHeight="1">
      <c r="A208" s="15">
        <v>289</v>
      </c>
      <c r="B208" s="15" t="s">
        <v>37</v>
      </c>
      <c r="C208" s="36" t="s">
        <v>48</v>
      </c>
      <c r="D208" s="15">
        <v>240</v>
      </c>
      <c r="E208" s="17">
        <v>59.13</v>
      </c>
      <c r="F208" s="17">
        <v>19.3</v>
      </c>
      <c r="G208" s="17">
        <v>24.5</v>
      </c>
      <c r="H208" s="17">
        <v>25.2</v>
      </c>
      <c r="I208" s="17">
        <v>399.1</v>
      </c>
      <c r="J208" s="37"/>
      <c r="K208" s="17">
        <v>50.5</v>
      </c>
      <c r="L208" s="17">
        <v>53.3</v>
      </c>
      <c r="M208" s="17">
        <v>148.4</v>
      </c>
      <c r="N208" s="17">
        <v>2.6</v>
      </c>
      <c r="O208" s="18">
        <v>0</v>
      </c>
      <c r="P208" s="17">
        <v>0.3</v>
      </c>
      <c r="Q208" s="17">
        <v>5.8</v>
      </c>
      <c r="R208" s="17">
        <v>15.5</v>
      </c>
      <c r="S208" s="19"/>
    </row>
    <row r="209" spans="1:20" ht="18" customHeight="1">
      <c r="A209" s="15">
        <v>348</v>
      </c>
      <c r="B209" s="15" t="s">
        <v>39</v>
      </c>
      <c r="C209" s="36" t="s">
        <v>120</v>
      </c>
      <c r="D209" s="15">
        <v>200</v>
      </c>
      <c r="E209" s="17">
        <v>8.2200000000000006</v>
      </c>
      <c r="F209" s="17">
        <v>1</v>
      </c>
      <c r="G209" s="18">
        <v>0</v>
      </c>
      <c r="H209" s="17">
        <v>34</v>
      </c>
      <c r="I209" s="17">
        <v>140.19999999999999</v>
      </c>
      <c r="J209" s="37"/>
      <c r="K209" s="17">
        <v>32.5</v>
      </c>
      <c r="L209" s="17">
        <v>0</v>
      </c>
      <c r="M209" s="18">
        <v>0</v>
      </c>
      <c r="N209" s="17">
        <v>0.7</v>
      </c>
      <c r="O209" s="18">
        <v>0</v>
      </c>
      <c r="P209" s="17">
        <v>0.1</v>
      </c>
      <c r="Q209" s="18">
        <v>0</v>
      </c>
      <c r="R209" s="17">
        <v>0.8</v>
      </c>
      <c r="S209" s="19"/>
    </row>
    <row r="210" spans="1:20" ht="18" customHeight="1">
      <c r="A210" s="15"/>
      <c r="B210" s="31" t="s">
        <v>41</v>
      </c>
      <c r="C210" s="36" t="s">
        <v>50</v>
      </c>
      <c r="D210" s="15">
        <v>30</v>
      </c>
      <c r="E210" s="17">
        <v>2.4</v>
      </c>
      <c r="F210" s="17">
        <v>1.68</v>
      </c>
      <c r="G210" s="17">
        <v>0.33</v>
      </c>
      <c r="H210" s="17">
        <v>14.82</v>
      </c>
      <c r="I210" s="17">
        <v>68.97</v>
      </c>
      <c r="J210" s="37"/>
      <c r="K210" s="17">
        <v>6.9</v>
      </c>
      <c r="L210" s="17">
        <v>7.5</v>
      </c>
      <c r="M210" s="17">
        <v>31.8</v>
      </c>
      <c r="N210" s="17">
        <v>0.93</v>
      </c>
      <c r="O210" s="18">
        <v>0</v>
      </c>
      <c r="P210" s="17">
        <v>0.03</v>
      </c>
      <c r="Q210" s="18">
        <v>0</v>
      </c>
      <c r="R210" s="18">
        <v>0</v>
      </c>
      <c r="S210" s="28"/>
    </row>
    <row r="211" spans="1:20" ht="18" customHeight="1">
      <c r="A211" s="15"/>
      <c r="B211" s="15" t="s">
        <v>51</v>
      </c>
      <c r="C211" s="16" t="s">
        <v>52</v>
      </c>
      <c r="D211" s="15">
        <v>30</v>
      </c>
      <c r="E211" s="14">
        <v>2.88</v>
      </c>
      <c r="F211" s="17">
        <v>2.37</v>
      </c>
      <c r="G211" s="17">
        <v>0.3</v>
      </c>
      <c r="H211" s="17">
        <v>14.49</v>
      </c>
      <c r="I211" s="17">
        <v>70.14</v>
      </c>
      <c r="J211" s="37"/>
      <c r="K211" s="17">
        <v>6.9</v>
      </c>
      <c r="L211" s="17">
        <v>9.9</v>
      </c>
      <c r="M211" s="17">
        <v>26.1</v>
      </c>
      <c r="N211" s="17">
        <v>0.33</v>
      </c>
      <c r="O211" s="18">
        <v>0</v>
      </c>
      <c r="P211" s="17">
        <v>0.03</v>
      </c>
      <c r="Q211" s="18">
        <v>0</v>
      </c>
      <c r="R211" s="18">
        <v>0</v>
      </c>
      <c r="S211" s="19"/>
    </row>
    <row r="212" spans="1:20" ht="18" customHeight="1">
      <c r="A212" s="111" t="s">
        <v>43</v>
      </c>
      <c r="B212" s="112"/>
      <c r="C212" s="113"/>
      <c r="D212" s="5">
        <v>760</v>
      </c>
      <c r="E212" s="27">
        <f t="shared" ref="E212:R212" si="19">SUM(E206:E211)</f>
        <v>90.710000000000008</v>
      </c>
      <c r="F212" s="27">
        <f t="shared" si="19"/>
        <v>27.950000000000003</v>
      </c>
      <c r="G212" s="27">
        <f t="shared" si="19"/>
        <v>32.729999999999997</v>
      </c>
      <c r="H212" s="5">
        <f t="shared" si="19"/>
        <v>120.40999999999998</v>
      </c>
      <c r="I212" s="5">
        <f t="shared" si="19"/>
        <v>889.71000000000015</v>
      </c>
      <c r="J212" s="5">
        <f t="shared" si="19"/>
        <v>0</v>
      </c>
      <c r="K212" s="5">
        <f t="shared" si="19"/>
        <v>161.57000000000002</v>
      </c>
      <c r="L212" s="5">
        <f t="shared" si="19"/>
        <v>109.87</v>
      </c>
      <c r="M212" s="5">
        <f t="shared" si="19"/>
        <v>268.90000000000003</v>
      </c>
      <c r="N212" s="5">
        <f t="shared" si="19"/>
        <v>5.96</v>
      </c>
      <c r="O212" s="27">
        <f t="shared" si="19"/>
        <v>0</v>
      </c>
      <c r="P212" s="27">
        <f t="shared" si="19"/>
        <v>0.56000000000000005</v>
      </c>
      <c r="Q212" s="27">
        <f t="shared" si="19"/>
        <v>5.8</v>
      </c>
      <c r="R212" s="5">
        <f t="shared" si="19"/>
        <v>49.55</v>
      </c>
    </row>
    <row r="213" spans="1:20" ht="18" customHeight="1">
      <c r="A213" s="116" t="s">
        <v>53</v>
      </c>
      <c r="B213" s="117"/>
      <c r="C213" s="117"/>
      <c r="D213" s="118"/>
      <c r="E213" s="42">
        <f t="shared" ref="E213:R213" si="20">E202+E212</f>
        <v>204.74</v>
      </c>
      <c r="F213" s="42">
        <f t="shared" si="20"/>
        <v>51.19285714285715</v>
      </c>
      <c r="G213" s="42">
        <f t="shared" si="20"/>
        <v>51.951428571428565</v>
      </c>
      <c r="H213" s="42">
        <f t="shared" si="20"/>
        <v>172.13857142857142</v>
      </c>
      <c r="I213" s="42">
        <f t="shared" si="20"/>
        <v>1363.2814285714287</v>
      </c>
      <c r="J213" s="42">
        <f t="shared" si="20"/>
        <v>0</v>
      </c>
      <c r="K213" s="42">
        <f t="shared" si="20"/>
        <v>468.07000000000005</v>
      </c>
      <c r="L213" s="42">
        <f t="shared" si="20"/>
        <v>149.17000000000002</v>
      </c>
      <c r="M213" s="42">
        <f t="shared" si="20"/>
        <v>605.07142857142867</v>
      </c>
      <c r="N213" s="42">
        <f t="shared" si="20"/>
        <v>8.774285714285714</v>
      </c>
      <c r="O213" s="42">
        <f t="shared" si="20"/>
        <v>79.071428571428569</v>
      </c>
      <c r="P213" s="42">
        <f t="shared" si="20"/>
        <v>0.60200000000000009</v>
      </c>
      <c r="Q213" s="42">
        <f t="shared" si="20"/>
        <v>6.1099999999999994</v>
      </c>
      <c r="R213" s="42">
        <f t="shared" si="20"/>
        <v>50.357142857142854</v>
      </c>
    </row>
    <row r="214" spans="1:20">
      <c r="A214" s="43"/>
      <c r="B214" s="43"/>
      <c r="C214" s="43"/>
      <c r="D214" s="43"/>
      <c r="E214" s="44"/>
      <c r="F214" s="44"/>
      <c r="G214" s="44"/>
      <c r="H214" s="44"/>
      <c r="I214" s="44"/>
      <c r="J214" s="47"/>
      <c r="K214" s="58"/>
      <c r="L214" s="44"/>
      <c r="M214" s="44"/>
      <c r="N214" s="58"/>
      <c r="O214" s="58"/>
      <c r="P214" s="58"/>
      <c r="Q214" s="71"/>
      <c r="R214" s="44"/>
    </row>
    <row r="215" spans="1:20">
      <c r="A215" s="43"/>
      <c r="B215" s="43"/>
      <c r="C215" s="43"/>
      <c r="D215" s="43"/>
      <c r="E215" s="44"/>
      <c r="F215" s="44"/>
      <c r="G215" s="44"/>
      <c r="H215" s="44"/>
      <c r="I215" s="44"/>
      <c r="J215" s="47"/>
      <c r="K215" s="58"/>
      <c r="L215" s="44"/>
      <c r="M215" s="44"/>
      <c r="N215" s="58"/>
      <c r="O215" s="58"/>
      <c r="P215" s="58"/>
      <c r="Q215" s="71"/>
      <c r="R215" s="44"/>
    </row>
    <row r="216" spans="1:20">
      <c r="A216" s="43"/>
      <c r="B216" s="43"/>
      <c r="C216" s="43"/>
      <c r="D216" s="43"/>
      <c r="E216" s="44"/>
      <c r="F216" s="44"/>
      <c r="G216" s="44"/>
      <c r="H216" s="44"/>
      <c r="I216" s="44"/>
      <c r="J216" s="47"/>
      <c r="K216" s="58"/>
      <c r="L216" s="44"/>
      <c r="M216" s="44"/>
      <c r="N216" s="58"/>
      <c r="O216" s="58"/>
      <c r="P216" s="58"/>
      <c r="Q216" s="71"/>
      <c r="R216" s="44"/>
    </row>
    <row r="217" spans="1:20">
      <c r="A217" s="94" t="s">
        <v>0</v>
      </c>
      <c r="B217" s="94"/>
      <c r="C217" s="94"/>
      <c r="D217" s="43"/>
      <c r="E217" s="44"/>
      <c r="F217" s="44"/>
      <c r="G217" s="44"/>
      <c r="H217" s="44"/>
      <c r="I217" s="44"/>
      <c r="J217" s="47"/>
      <c r="K217" s="119" t="s">
        <v>121</v>
      </c>
      <c r="L217" s="119"/>
      <c r="M217" s="119"/>
      <c r="N217" s="119"/>
      <c r="O217" s="119"/>
      <c r="P217" s="119"/>
      <c r="Q217" s="119"/>
      <c r="R217" s="119"/>
      <c r="S217" s="119"/>
      <c r="T217" s="119"/>
    </row>
    <row r="218" spans="1:20">
      <c r="A218" s="121" t="s">
        <v>2</v>
      </c>
      <c r="B218" s="121"/>
      <c r="C218" s="121"/>
      <c r="D218" s="43"/>
      <c r="E218" s="44"/>
      <c r="F218" s="44"/>
      <c r="G218" s="44"/>
      <c r="H218" s="44"/>
      <c r="I218" s="44"/>
      <c r="J218" s="47"/>
      <c r="K218" s="131" t="s">
        <v>105</v>
      </c>
      <c r="L218" s="131"/>
      <c r="M218" s="131"/>
      <c r="N218" s="131"/>
      <c r="O218" s="131"/>
      <c r="P218" s="131"/>
      <c r="Q218" s="131"/>
      <c r="R218" s="131"/>
      <c r="S218" s="131"/>
      <c r="T218" s="131"/>
    </row>
    <row r="219" spans="1:20">
      <c r="A219" s="132" t="s">
        <v>86</v>
      </c>
      <c r="B219" s="132"/>
      <c r="C219" s="132"/>
      <c r="D219" s="43"/>
      <c r="E219" s="44"/>
      <c r="F219" s="44"/>
      <c r="G219" s="44"/>
      <c r="H219" s="44"/>
      <c r="I219" s="44"/>
      <c r="J219" s="47"/>
      <c r="K219" s="122" t="s">
        <v>87</v>
      </c>
      <c r="L219" s="122"/>
      <c r="M219" s="122"/>
      <c r="N219" s="122"/>
      <c r="O219" s="122"/>
      <c r="P219" s="122"/>
      <c r="Q219" s="122"/>
      <c r="R219" s="122"/>
    </row>
    <row r="220" spans="1:20">
      <c r="A220" s="121" t="s">
        <v>6</v>
      </c>
      <c r="B220" s="121"/>
      <c r="C220" s="121"/>
      <c r="D220" s="43"/>
      <c r="E220" s="44"/>
      <c r="F220" s="44"/>
      <c r="G220" s="44"/>
      <c r="H220" s="44"/>
      <c r="I220" s="44"/>
      <c r="J220" s="47"/>
      <c r="K220" s="122" t="s">
        <v>57</v>
      </c>
      <c r="L220" s="122"/>
      <c r="M220" s="122"/>
      <c r="N220" s="122"/>
      <c r="O220" s="122"/>
      <c r="P220" s="122"/>
      <c r="Q220" s="122"/>
      <c r="R220" s="122"/>
    </row>
    <row r="221" spans="1:20" ht="18.75">
      <c r="A221" s="102" t="s">
        <v>8</v>
      </c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</row>
    <row r="222" spans="1:20" ht="15.75">
      <c r="A222" s="103" t="s">
        <v>9</v>
      </c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</row>
    <row r="223" spans="1:20" ht="15.75">
      <c r="A223" s="104" t="s">
        <v>10</v>
      </c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</row>
    <row r="224" spans="1:20" ht="18" customHeight="1">
      <c r="A224" s="123" t="s">
        <v>122</v>
      </c>
      <c r="B224" s="124"/>
      <c r="C224" s="124"/>
      <c r="D224" s="124"/>
      <c r="E224" s="124"/>
      <c r="F224" s="124"/>
      <c r="G224" s="124"/>
      <c r="H224" s="124"/>
      <c r="I224" s="124"/>
      <c r="J224" s="124"/>
      <c r="K224" s="124"/>
      <c r="L224" s="124"/>
      <c r="M224" s="124"/>
      <c r="N224" s="124"/>
      <c r="O224" s="124"/>
      <c r="P224" s="124"/>
      <c r="Q224" s="124"/>
      <c r="R224" s="125"/>
    </row>
    <row r="225" spans="1:49" ht="18.75" customHeight="1">
      <c r="A225" s="108" t="s">
        <v>12</v>
      </c>
      <c r="B225" s="109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10"/>
    </row>
    <row r="226" spans="1:49" ht="18" customHeight="1">
      <c r="A226" s="86" t="s">
        <v>13</v>
      </c>
      <c r="B226" s="88" t="s">
        <v>14</v>
      </c>
      <c r="C226" s="86" t="s">
        <v>15</v>
      </c>
      <c r="D226" s="88" t="s">
        <v>123</v>
      </c>
      <c r="E226" s="88" t="s">
        <v>17</v>
      </c>
      <c r="F226" s="86" t="s">
        <v>18</v>
      </c>
      <c r="G226" s="86" t="s">
        <v>19</v>
      </c>
      <c r="H226" s="86" t="s">
        <v>20</v>
      </c>
      <c r="I226" s="88" t="s">
        <v>21</v>
      </c>
      <c r="J226" s="6"/>
      <c r="K226" s="7" t="s">
        <v>22</v>
      </c>
      <c r="L226" s="7"/>
      <c r="M226" s="7"/>
      <c r="N226" s="7"/>
      <c r="O226" s="88" t="s">
        <v>23</v>
      </c>
      <c r="P226" s="114"/>
      <c r="Q226" s="114"/>
      <c r="R226" s="115"/>
    </row>
    <row r="227" spans="1:49" ht="15" customHeight="1">
      <c r="A227" s="87"/>
      <c r="B227" s="89"/>
      <c r="C227" s="87"/>
      <c r="D227" s="89"/>
      <c r="E227" s="89"/>
      <c r="F227" s="87"/>
      <c r="G227" s="87"/>
      <c r="H227" s="87"/>
      <c r="I227" s="89"/>
      <c r="J227" s="6"/>
      <c r="K227" s="5" t="s">
        <v>24</v>
      </c>
      <c r="L227" s="8" t="s">
        <v>25</v>
      </c>
      <c r="M227" s="8" t="s">
        <v>26</v>
      </c>
      <c r="N227" s="8" t="s">
        <v>27</v>
      </c>
      <c r="O227" s="8" t="s">
        <v>28</v>
      </c>
      <c r="P227" s="8" t="s">
        <v>29</v>
      </c>
      <c r="Q227" s="8" t="s">
        <v>30</v>
      </c>
      <c r="R227" s="8" t="s">
        <v>31</v>
      </c>
    </row>
    <row r="228" spans="1:49" ht="30.75" customHeight="1">
      <c r="A228" s="15">
        <v>173</v>
      </c>
      <c r="B228" s="15" t="s">
        <v>32</v>
      </c>
      <c r="C228" s="68" t="s">
        <v>124</v>
      </c>
      <c r="D228" s="9" t="s">
        <v>34</v>
      </c>
      <c r="E228" s="14">
        <v>23.57</v>
      </c>
      <c r="F228" s="14">
        <v>5.27</v>
      </c>
      <c r="G228" s="14">
        <v>15.7</v>
      </c>
      <c r="H228" s="14">
        <v>30.96</v>
      </c>
      <c r="I228" s="14">
        <v>242.65</v>
      </c>
      <c r="J228" s="14"/>
      <c r="K228" s="14">
        <v>118.01</v>
      </c>
      <c r="L228" s="14">
        <v>44.27</v>
      </c>
      <c r="M228" s="14">
        <v>160.78</v>
      </c>
      <c r="N228" s="14">
        <v>1.01</v>
      </c>
      <c r="O228" s="14">
        <v>3.8095238095238099E-2</v>
      </c>
      <c r="P228" s="14">
        <v>0.13</v>
      </c>
      <c r="Q228" s="14">
        <v>0</v>
      </c>
      <c r="R228" s="14">
        <v>0.51</v>
      </c>
    </row>
    <row r="229" spans="1:49" ht="18" customHeight="1">
      <c r="A229" s="62"/>
      <c r="B229" s="15" t="s">
        <v>35</v>
      </c>
      <c r="C229" s="51" t="s">
        <v>61</v>
      </c>
      <c r="D229" s="15">
        <v>80</v>
      </c>
      <c r="E229" s="17">
        <v>7.68</v>
      </c>
      <c r="F229" s="17">
        <v>9.48</v>
      </c>
      <c r="G229" s="17">
        <v>1.6</v>
      </c>
      <c r="H229" s="17">
        <v>57.6</v>
      </c>
      <c r="I229" s="17">
        <v>280.5</v>
      </c>
      <c r="J229" s="63"/>
      <c r="K229" s="17">
        <v>27.6</v>
      </c>
      <c r="L229" s="17">
        <v>39.6</v>
      </c>
      <c r="M229" s="17">
        <v>104.4</v>
      </c>
      <c r="N229" s="17">
        <v>1.32</v>
      </c>
      <c r="O229" s="18">
        <v>0</v>
      </c>
      <c r="P229" s="17">
        <v>0.12</v>
      </c>
      <c r="Q229" s="17">
        <v>0.3</v>
      </c>
      <c r="R229" s="17">
        <v>0.3</v>
      </c>
    </row>
    <row r="230" spans="1:49" ht="18" customHeight="1">
      <c r="A230" s="20">
        <v>15</v>
      </c>
      <c r="B230" s="15" t="s">
        <v>37</v>
      </c>
      <c r="C230" s="16" t="s">
        <v>38</v>
      </c>
      <c r="D230" s="15">
        <v>15</v>
      </c>
      <c r="E230" s="17">
        <v>16.32</v>
      </c>
      <c r="F230" s="14">
        <v>3.48</v>
      </c>
      <c r="G230" s="14">
        <v>4.43</v>
      </c>
      <c r="H230" s="21">
        <v>0</v>
      </c>
      <c r="I230" s="14">
        <v>53.75</v>
      </c>
      <c r="J230" s="22"/>
      <c r="K230" s="14">
        <v>132</v>
      </c>
      <c r="L230" s="14">
        <v>5.25</v>
      </c>
      <c r="M230" s="14">
        <v>75</v>
      </c>
      <c r="N230" s="14">
        <v>0.15</v>
      </c>
      <c r="O230" s="14">
        <v>39</v>
      </c>
      <c r="P230" s="21">
        <v>0</v>
      </c>
      <c r="Q230" s="21">
        <v>0</v>
      </c>
      <c r="R230" s="21">
        <v>0</v>
      </c>
    </row>
    <row r="231" spans="1:49" ht="18" customHeight="1">
      <c r="A231" s="15">
        <v>376</v>
      </c>
      <c r="B231" s="15" t="s">
        <v>39</v>
      </c>
      <c r="C231" s="16" t="s">
        <v>62</v>
      </c>
      <c r="D231" s="15">
        <v>200</v>
      </c>
      <c r="E231" s="17">
        <v>1.9</v>
      </c>
      <c r="F231" s="17">
        <v>0.1</v>
      </c>
      <c r="G231" s="15">
        <v>0</v>
      </c>
      <c r="H231" s="17">
        <v>15</v>
      </c>
      <c r="I231" s="17">
        <v>60</v>
      </c>
      <c r="J231" s="16"/>
      <c r="K231" s="17">
        <v>5</v>
      </c>
      <c r="L231" s="18">
        <v>0</v>
      </c>
      <c r="M231" s="18">
        <v>0</v>
      </c>
      <c r="N231" s="17">
        <v>2</v>
      </c>
      <c r="O231" s="18">
        <v>0</v>
      </c>
      <c r="P231" s="18">
        <v>0</v>
      </c>
      <c r="Q231" s="17">
        <v>0</v>
      </c>
      <c r="R231" s="18">
        <v>0</v>
      </c>
    </row>
    <row r="232" spans="1:49" ht="18" customHeight="1">
      <c r="A232" s="111" t="s">
        <v>43</v>
      </c>
      <c r="B232" s="112"/>
      <c r="C232" s="113"/>
      <c r="D232" s="8">
        <v>500</v>
      </c>
      <c r="E232" s="42">
        <f t="shared" ref="E232:R232" si="21">SUM(E228:E231)</f>
        <v>49.47</v>
      </c>
      <c r="F232" s="42">
        <f t="shared" si="21"/>
        <v>18.330000000000002</v>
      </c>
      <c r="G232" s="42">
        <f t="shared" si="21"/>
        <v>21.73</v>
      </c>
      <c r="H232" s="42">
        <f t="shared" si="21"/>
        <v>103.56</v>
      </c>
      <c r="I232" s="42">
        <f t="shared" si="21"/>
        <v>636.9</v>
      </c>
      <c r="J232" s="42">
        <f t="shared" si="21"/>
        <v>0</v>
      </c>
      <c r="K232" s="42">
        <f t="shared" si="21"/>
        <v>282.61</v>
      </c>
      <c r="L232" s="42">
        <f t="shared" si="21"/>
        <v>89.12</v>
      </c>
      <c r="M232" s="42">
        <f t="shared" si="21"/>
        <v>340.18</v>
      </c>
      <c r="N232" s="42">
        <f t="shared" si="21"/>
        <v>4.4800000000000004</v>
      </c>
      <c r="O232" s="42">
        <f t="shared" si="21"/>
        <v>39.038095238095238</v>
      </c>
      <c r="P232" s="42">
        <f t="shared" si="21"/>
        <v>0.25</v>
      </c>
      <c r="Q232" s="42">
        <f t="shared" si="21"/>
        <v>0.3</v>
      </c>
      <c r="R232" s="42">
        <f t="shared" si="21"/>
        <v>0.81</v>
      </c>
    </row>
    <row r="233" spans="1:49" ht="18" customHeight="1">
      <c r="A233" s="108" t="s">
        <v>44</v>
      </c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10"/>
    </row>
    <row r="234" spans="1:49" ht="18" customHeight="1">
      <c r="A234" s="86" t="s">
        <v>13</v>
      </c>
      <c r="B234" s="88" t="s">
        <v>14</v>
      </c>
      <c r="C234" s="86" t="s">
        <v>15</v>
      </c>
      <c r="D234" s="88" t="s">
        <v>123</v>
      </c>
      <c r="E234" s="88" t="s">
        <v>17</v>
      </c>
      <c r="F234" s="86" t="s">
        <v>18</v>
      </c>
      <c r="G234" s="86" t="s">
        <v>19</v>
      </c>
      <c r="H234" s="86" t="s">
        <v>20</v>
      </c>
      <c r="I234" s="88" t="s">
        <v>21</v>
      </c>
      <c r="J234" s="6"/>
      <c r="K234" s="7" t="s">
        <v>22</v>
      </c>
      <c r="L234" s="7"/>
      <c r="M234" s="7"/>
      <c r="N234" s="7"/>
      <c r="O234" s="88" t="s">
        <v>23</v>
      </c>
      <c r="P234" s="114"/>
      <c r="Q234" s="114"/>
      <c r="R234" s="115"/>
    </row>
    <row r="235" spans="1:49" ht="15" customHeight="1">
      <c r="A235" s="87"/>
      <c r="B235" s="89"/>
      <c r="C235" s="87"/>
      <c r="D235" s="89"/>
      <c r="E235" s="89"/>
      <c r="F235" s="87"/>
      <c r="G235" s="87"/>
      <c r="H235" s="87"/>
      <c r="I235" s="89"/>
      <c r="J235" s="6"/>
      <c r="K235" s="5" t="s">
        <v>24</v>
      </c>
      <c r="L235" s="8" t="s">
        <v>25</v>
      </c>
      <c r="M235" s="8" t="s">
        <v>26</v>
      </c>
      <c r="N235" s="8" t="s">
        <v>27</v>
      </c>
      <c r="O235" s="8" t="s">
        <v>28</v>
      </c>
      <c r="P235" s="8" t="s">
        <v>29</v>
      </c>
      <c r="Q235" s="8" t="s">
        <v>30</v>
      </c>
      <c r="R235" s="8" t="s">
        <v>31</v>
      </c>
    </row>
    <row r="236" spans="1:49" s="30" customFormat="1" ht="18" customHeight="1">
      <c r="A236" s="31">
        <v>52</v>
      </c>
      <c r="B236" s="31" t="s">
        <v>32</v>
      </c>
      <c r="C236" s="32" t="s">
        <v>45</v>
      </c>
      <c r="D236" s="31">
        <v>60</v>
      </c>
      <c r="E236" s="31">
        <v>5.9</v>
      </c>
      <c r="F236" s="33">
        <v>1</v>
      </c>
      <c r="G236" s="33">
        <v>3.6</v>
      </c>
      <c r="H236" s="33">
        <v>6.6</v>
      </c>
      <c r="I236" s="33">
        <v>62.4</v>
      </c>
      <c r="J236" s="33"/>
      <c r="K236" s="33">
        <v>21.1</v>
      </c>
      <c r="L236" s="33">
        <v>12.5</v>
      </c>
      <c r="M236" s="33">
        <v>24.6</v>
      </c>
      <c r="N236" s="33">
        <v>0.8</v>
      </c>
      <c r="O236" s="34">
        <v>0</v>
      </c>
      <c r="P236" s="33">
        <v>0</v>
      </c>
      <c r="Q236" s="33">
        <v>0.1</v>
      </c>
      <c r="R236" s="33">
        <v>5.7</v>
      </c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</row>
    <row r="237" spans="1:49" ht="21.75" customHeight="1">
      <c r="A237" s="15">
        <v>88</v>
      </c>
      <c r="B237" s="15" t="s">
        <v>35</v>
      </c>
      <c r="C237" s="51" t="s">
        <v>90</v>
      </c>
      <c r="D237" s="15">
        <v>200</v>
      </c>
      <c r="E237" s="17">
        <v>10.26</v>
      </c>
      <c r="F237" s="17">
        <v>1.6</v>
      </c>
      <c r="G237" s="17">
        <v>4.9000000000000004</v>
      </c>
      <c r="H237" s="17">
        <v>11.5</v>
      </c>
      <c r="I237" s="17">
        <v>96.8</v>
      </c>
      <c r="J237" s="69"/>
      <c r="K237" s="17">
        <v>75.2</v>
      </c>
      <c r="L237" s="17">
        <v>14.7</v>
      </c>
      <c r="M237" s="17">
        <v>34.200000000000003</v>
      </c>
      <c r="N237" s="17">
        <v>1.0249999999999999</v>
      </c>
      <c r="O237" s="17">
        <v>1</v>
      </c>
      <c r="P237" s="17">
        <v>5.5</v>
      </c>
      <c r="Q237" s="17">
        <v>0.6</v>
      </c>
      <c r="R237" s="17">
        <v>9.5</v>
      </c>
      <c r="S237" s="19"/>
    </row>
    <row r="238" spans="1:49" ht="18" customHeight="1">
      <c r="A238" s="15">
        <v>268</v>
      </c>
      <c r="B238" s="49" t="s">
        <v>37</v>
      </c>
      <c r="C238" s="51" t="s">
        <v>125</v>
      </c>
      <c r="D238" s="15">
        <v>90</v>
      </c>
      <c r="E238" s="17">
        <v>50.52</v>
      </c>
      <c r="F238" s="17">
        <v>12.1</v>
      </c>
      <c r="G238" s="17">
        <v>15.9</v>
      </c>
      <c r="H238" s="17">
        <v>18.2</v>
      </c>
      <c r="I238" s="17">
        <v>263.5</v>
      </c>
      <c r="J238" s="17"/>
      <c r="K238" s="17">
        <v>39.4</v>
      </c>
      <c r="L238" s="17">
        <v>28.9</v>
      </c>
      <c r="M238" s="17">
        <v>149.69999999999999</v>
      </c>
      <c r="N238" s="17">
        <v>0.9</v>
      </c>
      <c r="O238" s="17">
        <v>25.9</v>
      </c>
      <c r="P238" s="17">
        <v>0.1</v>
      </c>
      <c r="Q238" s="18">
        <v>0</v>
      </c>
      <c r="R238" s="17">
        <v>0.1</v>
      </c>
      <c r="S238" s="29"/>
    </row>
    <row r="239" spans="1:49" ht="18" customHeight="1">
      <c r="A239" s="15">
        <v>143</v>
      </c>
      <c r="B239" s="15" t="s">
        <v>39</v>
      </c>
      <c r="C239" s="16" t="s">
        <v>126</v>
      </c>
      <c r="D239" s="15">
        <v>155</v>
      </c>
      <c r="E239" s="17">
        <v>20.74</v>
      </c>
      <c r="F239" s="17">
        <v>2.1</v>
      </c>
      <c r="G239" s="17">
        <v>12.1</v>
      </c>
      <c r="H239" s="17">
        <v>15.5</v>
      </c>
      <c r="I239" s="17">
        <v>178.6</v>
      </c>
      <c r="J239" s="56"/>
      <c r="K239" s="17">
        <v>23.9</v>
      </c>
      <c r="L239" s="17">
        <v>27.8</v>
      </c>
      <c r="M239" s="17">
        <v>61.8</v>
      </c>
      <c r="N239" s="17">
        <v>0.98</v>
      </c>
      <c r="O239" s="17">
        <v>31</v>
      </c>
      <c r="P239" s="17">
        <v>7.0000000000000007E-2</v>
      </c>
      <c r="Q239" s="18">
        <v>0</v>
      </c>
      <c r="R239" s="17">
        <v>8.67</v>
      </c>
      <c r="S239" s="28"/>
    </row>
    <row r="240" spans="1:49" ht="18" customHeight="1">
      <c r="A240" s="15">
        <v>1041</v>
      </c>
      <c r="B240" s="15" t="s">
        <v>41</v>
      </c>
      <c r="C240" s="36" t="s">
        <v>94</v>
      </c>
      <c r="D240" s="15">
        <v>200</v>
      </c>
      <c r="E240" s="17">
        <v>8.14</v>
      </c>
      <c r="F240" s="17">
        <v>0.1</v>
      </c>
      <c r="G240" s="18">
        <v>0</v>
      </c>
      <c r="H240" s="17">
        <v>27.1</v>
      </c>
      <c r="I240" s="17">
        <v>108.6</v>
      </c>
      <c r="J240" s="56"/>
      <c r="K240" s="17">
        <v>23.52</v>
      </c>
      <c r="L240" s="17">
        <v>0</v>
      </c>
      <c r="M240" s="69">
        <v>0</v>
      </c>
      <c r="N240" s="17">
        <v>0.24</v>
      </c>
      <c r="O240" s="70">
        <v>0</v>
      </c>
      <c r="P240" s="69">
        <v>0.03</v>
      </c>
      <c r="Q240" s="69">
        <v>0</v>
      </c>
      <c r="R240" s="69">
        <v>12.9</v>
      </c>
      <c r="S240" s="28"/>
    </row>
    <row r="241" spans="1:20" ht="18" customHeight="1">
      <c r="A241" s="15"/>
      <c r="B241" s="49" t="s">
        <v>51</v>
      </c>
      <c r="C241" s="36" t="s">
        <v>50</v>
      </c>
      <c r="D241" s="15">
        <v>30</v>
      </c>
      <c r="E241" s="17">
        <v>2.4</v>
      </c>
      <c r="F241" s="17">
        <v>1.68</v>
      </c>
      <c r="G241" s="17">
        <v>0.33</v>
      </c>
      <c r="H241" s="17">
        <v>14.82</v>
      </c>
      <c r="I241" s="17">
        <v>68.97</v>
      </c>
      <c r="J241" s="37"/>
      <c r="K241" s="17">
        <v>6.9</v>
      </c>
      <c r="L241" s="17">
        <v>7.5</v>
      </c>
      <c r="M241" s="17">
        <v>31.8</v>
      </c>
      <c r="N241" s="17">
        <v>0.93</v>
      </c>
      <c r="O241" s="18">
        <v>0</v>
      </c>
      <c r="P241" s="17">
        <v>0.03</v>
      </c>
      <c r="Q241" s="18">
        <v>0</v>
      </c>
      <c r="R241" s="18">
        <v>0</v>
      </c>
      <c r="S241" s="28"/>
    </row>
    <row r="242" spans="1:20" ht="18" customHeight="1">
      <c r="A242" s="15"/>
      <c r="B242" s="49" t="s">
        <v>71</v>
      </c>
      <c r="C242" s="16" t="s">
        <v>52</v>
      </c>
      <c r="D242" s="15">
        <v>30</v>
      </c>
      <c r="E242" s="14">
        <v>2.88</v>
      </c>
      <c r="F242" s="17">
        <v>2.37</v>
      </c>
      <c r="G242" s="17">
        <v>0.3</v>
      </c>
      <c r="H242" s="17">
        <v>14.49</v>
      </c>
      <c r="I242" s="17">
        <v>70.14</v>
      </c>
      <c r="J242" s="37"/>
      <c r="K242" s="17">
        <v>6.9</v>
      </c>
      <c r="L242" s="17">
        <v>9.9</v>
      </c>
      <c r="M242" s="17">
        <v>26.1</v>
      </c>
      <c r="N242" s="17">
        <v>0.33</v>
      </c>
      <c r="O242" s="18">
        <v>0</v>
      </c>
      <c r="P242" s="17">
        <v>0.03</v>
      </c>
      <c r="Q242" s="18">
        <v>0</v>
      </c>
      <c r="R242" s="18">
        <v>0</v>
      </c>
      <c r="S242" s="19"/>
    </row>
    <row r="243" spans="1:20" ht="18" customHeight="1">
      <c r="A243" s="111" t="s">
        <v>43</v>
      </c>
      <c r="B243" s="112"/>
      <c r="C243" s="113"/>
      <c r="D243" s="8">
        <v>765</v>
      </c>
      <c r="E243" s="8">
        <f t="shared" ref="E243:R243" si="22">SUM(E236:E242)</f>
        <v>100.84</v>
      </c>
      <c r="F243" s="8">
        <f t="shared" si="22"/>
        <v>20.950000000000003</v>
      </c>
      <c r="G243" s="8">
        <f t="shared" si="22"/>
        <v>37.129999999999995</v>
      </c>
      <c r="H243" s="8">
        <f t="shared" si="22"/>
        <v>108.21</v>
      </c>
      <c r="I243" s="8">
        <f t="shared" si="22"/>
        <v>849.01</v>
      </c>
      <c r="J243" s="8">
        <f t="shared" si="22"/>
        <v>0</v>
      </c>
      <c r="K243" s="42">
        <f t="shared" si="22"/>
        <v>196.92000000000004</v>
      </c>
      <c r="L243" s="42">
        <f t="shared" si="22"/>
        <v>101.3</v>
      </c>
      <c r="M243" s="42">
        <f t="shared" si="22"/>
        <v>328.20000000000005</v>
      </c>
      <c r="N243" s="42">
        <f t="shared" si="22"/>
        <v>5.2050000000000001</v>
      </c>
      <c r="O243" s="42">
        <f t="shared" si="22"/>
        <v>57.9</v>
      </c>
      <c r="P243" s="42">
        <f t="shared" si="22"/>
        <v>5.7600000000000007</v>
      </c>
      <c r="Q243" s="42">
        <f t="shared" si="22"/>
        <v>0.7</v>
      </c>
      <c r="R243" s="42">
        <f t="shared" si="22"/>
        <v>36.869999999999997</v>
      </c>
    </row>
    <row r="244" spans="1:20" ht="18" customHeight="1">
      <c r="A244" s="116" t="s">
        <v>53</v>
      </c>
      <c r="B244" s="117"/>
      <c r="C244" s="117"/>
      <c r="D244" s="118"/>
      <c r="E244" s="42">
        <f>E232+E243</f>
        <v>150.31</v>
      </c>
      <c r="F244" s="42">
        <f>F232+F243</f>
        <v>39.28</v>
      </c>
      <c r="G244" s="42">
        <f>G232+G243</f>
        <v>58.86</v>
      </c>
      <c r="H244" s="42">
        <f>H232+H243</f>
        <v>211.76999999999998</v>
      </c>
      <c r="I244" s="42">
        <f>I232+I243</f>
        <v>1485.9099999999999</v>
      </c>
      <c r="J244" s="37"/>
      <c r="K244" s="42">
        <f t="shared" ref="K244:R244" si="23">K232+K243</f>
        <v>479.53000000000009</v>
      </c>
      <c r="L244" s="42">
        <f t="shared" si="23"/>
        <v>190.42000000000002</v>
      </c>
      <c r="M244" s="42">
        <f t="shared" si="23"/>
        <v>668.38000000000011</v>
      </c>
      <c r="N244" s="42">
        <f t="shared" si="23"/>
        <v>9.6850000000000005</v>
      </c>
      <c r="O244" s="42">
        <f t="shared" si="23"/>
        <v>96.938095238095229</v>
      </c>
      <c r="P244" s="42">
        <f t="shared" si="23"/>
        <v>6.0100000000000007</v>
      </c>
      <c r="Q244" s="42">
        <f t="shared" si="23"/>
        <v>1</v>
      </c>
      <c r="R244" s="42">
        <f t="shared" si="23"/>
        <v>37.68</v>
      </c>
    </row>
    <row r="245" spans="1:20">
      <c r="A245" s="78"/>
      <c r="B245" s="78"/>
      <c r="C245" s="78"/>
      <c r="D245" s="78"/>
      <c r="E245" s="79"/>
      <c r="F245" s="79"/>
      <c r="G245" s="79"/>
      <c r="H245" s="79"/>
      <c r="I245" s="79"/>
      <c r="K245" s="79"/>
      <c r="L245" s="80"/>
      <c r="M245" s="79"/>
      <c r="N245" s="79"/>
      <c r="O245" s="79"/>
      <c r="P245" s="80"/>
      <c r="Q245" s="80"/>
      <c r="R245" s="79"/>
    </row>
    <row r="246" spans="1:20">
      <c r="A246" s="78"/>
      <c r="B246" s="78"/>
      <c r="C246" s="78"/>
      <c r="D246" s="78"/>
      <c r="E246" s="79"/>
      <c r="F246" s="79"/>
      <c r="G246" s="79"/>
      <c r="H246" s="79"/>
      <c r="I246" s="79"/>
      <c r="K246" s="79"/>
      <c r="L246" s="80"/>
      <c r="M246" s="79"/>
      <c r="N246" s="79"/>
      <c r="O246" s="79"/>
      <c r="P246" s="80"/>
      <c r="Q246" s="80"/>
      <c r="R246" s="79"/>
    </row>
    <row r="247" spans="1:20">
      <c r="A247" s="78"/>
      <c r="B247" s="78"/>
      <c r="C247" s="78"/>
      <c r="D247" s="78"/>
      <c r="E247" s="79"/>
      <c r="F247" s="79"/>
      <c r="G247" s="79"/>
      <c r="H247" s="79"/>
      <c r="I247" s="79"/>
      <c r="K247" s="79"/>
      <c r="L247" s="80"/>
      <c r="M247" s="79"/>
      <c r="N247" s="79"/>
      <c r="O247" s="79"/>
      <c r="P247" s="80"/>
      <c r="Q247" s="80"/>
      <c r="R247" s="79"/>
    </row>
    <row r="248" spans="1:20">
      <c r="A248" s="94" t="s">
        <v>0</v>
      </c>
      <c r="B248" s="94"/>
      <c r="C248" s="94"/>
      <c r="D248" s="78"/>
      <c r="E248" s="79"/>
      <c r="F248" s="79"/>
      <c r="G248" s="79"/>
      <c r="H248" s="79"/>
      <c r="I248" s="79"/>
      <c r="K248" s="119" t="s">
        <v>114</v>
      </c>
      <c r="L248" s="119"/>
      <c r="M248" s="119"/>
      <c r="N248" s="119"/>
      <c r="O248" s="119"/>
      <c r="P248" s="119"/>
      <c r="Q248" s="119"/>
      <c r="R248" s="119"/>
      <c r="S248" s="119"/>
      <c r="T248" s="119"/>
    </row>
    <row r="249" spans="1:20">
      <c r="A249" s="121" t="s">
        <v>2</v>
      </c>
      <c r="B249" s="121"/>
      <c r="C249" s="121"/>
      <c r="D249" s="78"/>
      <c r="E249" s="79"/>
      <c r="F249" s="79"/>
      <c r="G249" s="79"/>
      <c r="H249" s="79"/>
      <c r="I249" s="79"/>
      <c r="K249" s="131" t="s">
        <v>105</v>
      </c>
      <c r="L249" s="131"/>
      <c r="M249" s="131"/>
      <c r="N249" s="131"/>
      <c r="O249" s="131"/>
      <c r="P249" s="131"/>
      <c r="Q249" s="131"/>
      <c r="R249" s="131"/>
      <c r="S249" s="131"/>
      <c r="T249" s="131"/>
    </row>
    <row r="250" spans="1:20">
      <c r="A250" s="132" t="s">
        <v>86</v>
      </c>
      <c r="B250" s="132"/>
      <c r="C250" s="132"/>
      <c r="D250" s="78"/>
      <c r="E250" s="79"/>
      <c r="F250" s="79"/>
      <c r="G250" s="79"/>
      <c r="H250" s="79"/>
      <c r="I250" s="79"/>
      <c r="K250" s="122" t="s">
        <v>87</v>
      </c>
      <c r="L250" s="122"/>
      <c r="M250" s="122"/>
      <c r="N250" s="122"/>
      <c r="O250" s="122"/>
      <c r="P250" s="122"/>
      <c r="Q250" s="122"/>
      <c r="R250" s="122"/>
    </row>
    <row r="251" spans="1:20">
      <c r="A251" s="121" t="s">
        <v>6</v>
      </c>
      <c r="B251" s="121"/>
      <c r="C251" s="121"/>
      <c r="D251" s="78"/>
      <c r="E251" s="79"/>
      <c r="F251" s="79"/>
      <c r="G251" s="79"/>
      <c r="H251" s="79"/>
      <c r="I251" s="79"/>
      <c r="K251" s="122" t="s">
        <v>57</v>
      </c>
      <c r="L251" s="122"/>
      <c r="M251" s="122"/>
      <c r="N251" s="122"/>
      <c r="O251" s="122"/>
      <c r="P251" s="122"/>
      <c r="Q251" s="122"/>
      <c r="R251" s="122"/>
    </row>
    <row r="252" spans="1:20" ht="18.75">
      <c r="A252" s="102" t="s">
        <v>8</v>
      </c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</row>
    <row r="253" spans="1:20" ht="15.75">
      <c r="A253" s="103" t="s">
        <v>9</v>
      </c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</row>
    <row r="254" spans="1:20" ht="15.75">
      <c r="A254" s="104" t="s">
        <v>10</v>
      </c>
      <c r="B254" s="104"/>
      <c r="C254" s="104"/>
      <c r="D254" s="104"/>
      <c r="E254" s="104"/>
      <c r="F254" s="104"/>
      <c r="G254" s="104"/>
      <c r="H254" s="104"/>
      <c r="I254" s="104"/>
      <c r="J254" s="104"/>
      <c r="K254" s="104"/>
      <c r="L254" s="104"/>
      <c r="M254" s="104"/>
      <c r="N254" s="104"/>
      <c r="O254" s="104"/>
      <c r="P254" s="104"/>
      <c r="Q254" s="104"/>
      <c r="R254" s="104"/>
    </row>
    <row r="255" spans="1:20" ht="18" customHeight="1">
      <c r="A255" s="136" t="s">
        <v>127</v>
      </c>
      <c r="B255" s="137"/>
      <c r="C255" s="137"/>
      <c r="D255" s="137"/>
      <c r="E255" s="137"/>
      <c r="F255" s="137"/>
      <c r="G255" s="137"/>
      <c r="H255" s="137"/>
      <c r="I255" s="137"/>
      <c r="J255" s="137"/>
      <c r="K255" s="137"/>
      <c r="L255" s="137"/>
      <c r="M255" s="137"/>
      <c r="N255" s="137"/>
      <c r="O255" s="137"/>
      <c r="P255" s="137"/>
      <c r="Q255" s="137"/>
      <c r="R255" s="138"/>
    </row>
    <row r="256" spans="1:20" ht="18.75" customHeight="1">
      <c r="A256" s="108" t="s">
        <v>12</v>
      </c>
      <c r="B256" s="109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10"/>
    </row>
    <row r="257" spans="1:19" ht="18" customHeight="1">
      <c r="A257" s="86" t="s">
        <v>13</v>
      </c>
      <c r="B257" s="88" t="s">
        <v>14</v>
      </c>
      <c r="C257" s="86" t="s">
        <v>15</v>
      </c>
      <c r="D257" s="88" t="s">
        <v>123</v>
      </c>
      <c r="E257" s="88" t="s">
        <v>17</v>
      </c>
      <c r="F257" s="86" t="s">
        <v>18</v>
      </c>
      <c r="G257" s="86" t="s">
        <v>19</v>
      </c>
      <c r="H257" s="86" t="s">
        <v>20</v>
      </c>
      <c r="I257" s="88" t="s">
        <v>21</v>
      </c>
      <c r="J257" s="6"/>
      <c r="K257" s="7" t="s">
        <v>22</v>
      </c>
      <c r="L257" s="7"/>
      <c r="M257" s="7"/>
      <c r="N257" s="7"/>
      <c r="O257" s="88" t="s">
        <v>23</v>
      </c>
      <c r="P257" s="114"/>
      <c r="Q257" s="114"/>
      <c r="R257" s="115"/>
    </row>
    <row r="258" spans="1:19" ht="15" customHeight="1">
      <c r="A258" s="87"/>
      <c r="B258" s="89"/>
      <c r="C258" s="87"/>
      <c r="D258" s="89"/>
      <c r="E258" s="89"/>
      <c r="F258" s="87"/>
      <c r="G258" s="87"/>
      <c r="H258" s="87"/>
      <c r="I258" s="89"/>
      <c r="J258" s="6"/>
      <c r="K258" s="5" t="s">
        <v>24</v>
      </c>
      <c r="L258" s="8" t="s">
        <v>25</v>
      </c>
      <c r="M258" s="8" t="s">
        <v>26</v>
      </c>
      <c r="N258" s="8" t="s">
        <v>27</v>
      </c>
      <c r="O258" s="8" t="s">
        <v>28</v>
      </c>
      <c r="P258" s="8" t="s">
        <v>29</v>
      </c>
      <c r="Q258" s="8" t="s">
        <v>30</v>
      </c>
      <c r="R258" s="8" t="s">
        <v>31</v>
      </c>
    </row>
    <row r="259" spans="1:19" ht="27" customHeight="1">
      <c r="A259" s="15">
        <v>181</v>
      </c>
      <c r="B259" s="15" t="s">
        <v>32</v>
      </c>
      <c r="C259" s="61" t="s">
        <v>76</v>
      </c>
      <c r="D259" s="9" t="s">
        <v>34</v>
      </c>
      <c r="E259" s="17">
        <v>22.88</v>
      </c>
      <c r="F259" s="15">
        <v>4.6500000000000004</v>
      </c>
      <c r="G259" s="15">
        <v>10.050000000000001</v>
      </c>
      <c r="H259" s="17">
        <v>31.1</v>
      </c>
      <c r="I259" s="38">
        <v>233</v>
      </c>
      <c r="J259" s="16"/>
      <c r="K259" s="17">
        <v>192.2</v>
      </c>
      <c r="L259" s="17">
        <v>23.5</v>
      </c>
      <c r="M259" s="17">
        <v>156.1</v>
      </c>
      <c r="N259" s="17">
        <v>0.3</v>
      </c>
      <c r="O259" s="17">
        <v>36.700000000000003</v>
      </c>
      <c r="P259" s="17">
        <v>0.1</v>
      </c>
      <c r="Q259" s="18">
        <v>0</v>
      </c>
      <c r="R259" s="17">
        <v>1.1000000000000001</v>
      </c>
    </row>
    <row r="260" spans="1:19" ht="18.75" customHeight="1">
      <c r="A260" s="15"/>
      <c r="B260" s="15" t="s">
        <v>35</v>
      </c>
      <c r="C260" s="51" t="s">
        <v>61</v>
      </c>
      <c r="D260" s="15">
        <v>30</v>
      </c>
      <c r="E260" s="14">
        <v>2.88</v>
      </c>
      <c r="F260" s="17">
        <v>2.37</v>
      </c>
      <c r="G260" s="17">
        <v>0.3</v>
      </c>
      <c r="H260" s="17">
        <v>14.49</v>
      </c>
      <c r="I260" s="17">
        <v>70.14</v>
      </c>
      <c r="J260" s="37"/>
      <c r="K260" s="17">
        <v>6.9</v>
      </c>
      <c r="L260" s="17">
        <v>9.9</v>
      </c>
      <c r="M260" s="17">
        <v>26.1</v>
      </c>
      <c r="N260" s="17">
        <v>0.33</v>
      </c>
      <c r="O260" s="17">
        <v>0</v>
      </c>
      <c r="P260" s="17">
        <v>0.03</v>
      </c>
      <c r="Q260" s="18">
        <v>0</v>
      </c>
      <c r="R260" s="18">
        <v>0</v>
      </c>
    </row>
    <row r="261" spans="1:19" ht="18" customHeight="1">
      <c r="A261" s="15">
        <v>376</v>
      </c>
      <c r="B261" s="15" t="s">
        <v>37</v>
      </c>
      <c r="C261" s="16" t="s">
        <v>62</v>
      </c>
      <c r="D261" s="15">
        <v>200</v>
      </c>
      <c r="E261" s="17">
        <v>1.9</v>
      </c>
      <c r="F261" s="17">
        <v>0.1</v>
      </c>
      <c r="G261" s="18">
        <v>0</v>
      </c>
      <c r="H261" s="17">
        <v>15</v>
      </c>
      <c r="I261" s="17">
        <v>60</v>
      </c>
      <c r="J261" s="37"/>
      <c r="K261" s="17">
        <v>5</v>
      </c>
      <c r="L261" s="17">
        <v>0</v>
      </c>
      <c r="M261" s="17">
        <v>0</v>
      </c>
      <c r="N261" s="17">
        <v>2</v>
      </c>
      <c r="O261" s="18">
        <v>0</v>
      </c>
      <c r="P261" s="18">
        <v>0</v>
      </c>
      <c r="Q261" s="18">
        <v>0</v>
      </c>
      <c r="R261" s="18">
        <v>0</v>
      </c>
    </row>
    <row r="262" spans="1:19" ht="18" customHeight="1">
      <c r="A262" s="15">
        <v>386</v>
      </c>
      <c r="B262" s="15" t="s">
        <v>39</v>
      </c>
      <c r="C262" s="16" t="s">
        <v>128</v>
      </c>
      <c r="D262" s="15">
        <v>100</v>
      </c>
      <c r="E262" s="17">
        <v>15.45</v>
      </c>
      <c r="F262" s="17">
        <v>3</v>
      </c>
      <c r="G262" s="17">
        <v>1</v>
      </c>
      <c r="H262" s="17">
        <v>4.2</v>
      </c>
      <c r="I262" s="17">
        <v>40</v>
      </c>
      <c r="J262" s="37"/>
      <c r="K262" s="17">
        <v>124</v>
      </c>
      <c r="L262" s="17">
        <v>14</v>
      </c>
      <c r="M262" s="17">
        <v>92</v>
      </c>
      <c r="N262" s="17">
        <v>0.1</v>
      </c>
      <c r="O262" s="18">
        <v>0</v>
      </c>
      <c r="P262" s="17">
        <v>0.03</v>
      </c>
      <c r="Q262" s="17">
        <v>0.1</v>
      </c>
      <c r="R262" s="17">
        <v>0.3</v>
      </c>
      <c r="S262" s="19"/>
    </row>
    <row r="263" spans="1:19" ht="18" customHeight="1">
      <c r="A263" s="111" t="s">
        <v>43</v>
      </c>
      <c r="B263" s="112"/>
      <c r="C263" s="113"/>
      <c r="D263" s="8">
        <v>535</v>
      </c>
      <c r="E263" s="42">
        <f>SUM(E258:E262)</f>
        <v>43.11</v>
      </c>
      <c r="F263" s="42">
        <f>SUM(F259:F262)</f>
        <v>10.120000000000001</v>
      </c>
      <c r="G263" s="42">
        <f>SUM(G259:G262)</f>
        <v>11.350000000000001</v>
      </c>
      <c r="H263" s="42">
        <f>SUM(H259:H262)</f>
        <v>64.790000000000006</v>
      </c>
      <c r="I263" s="42">
        <f>SUM(I259:I262)</f>
        <v>403.14</v>
      </c>
      <c r="J263" s="37"/>
      <c r="K263" s="42">
        <f t="shared" ref="K263:R263" si="24">SUM(K259:K262)</f>
        <v>328.1</v>
      </c>
      <c r="L263" s="42">
        <f t="shared" si="24"/>
        <v>47.4</v>
      </c>
      <c r="M263" s="42">
        <f t="shared" si="24"/>
        <v>274.2</v>
      </c>
      <c r="N263" s="42">
        <f t="shared" si="24"/>
        <v>2.73</v>
      </c>
      <c r="O263" s="42">
        <f t="shared" si="24"/>
        <v>36.700000000000003</v>
      </c>
      <c r="P263" s="42">
        <f t="shared" si="24"/>
        <v>0.16</v>
      </c>
      <c r="Q263" s="42">
        <f t="shared" si="24"/>
        <v>0.1</v>
      </c>
      <c r="R263" s="42">
        <f t="shared" si="24"/>
        <v>1.4000000000000001</v>
      </c>
    </row>
    <row r="264" spans="1:19" ht="18" customHeight="1">
      <c r="A264" s="108" t="s">
        <v>44</v>
      </c>
      <c r="B264" s="109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10"/>
    </row>
    <row r="265" spans="1:19" ht="18" customHeight="1">
      <c r="A265" s="86" t="s">
        <v>13</v>
      </c>
      <c r="B265" s="88" t="s">
        <v>14</v>
      </c>
      <c r="C265" s="86" t="s">
        <v>15</v>
      </c>
      <c r="D265" s="88" t="s">
        <v>123</v>
      </c>
      <c r="E265" s="88" t="s">
        <v>17</v>
      </c>
      <c r="F265" s="86" t="s">
        <v>18</v>
      </c>
      <c r="G265" s="86" t="s">
        <v>19</v>
      </c>
      <c r="H265" s="86" t="s">
        <v>20</v>
      </c>
      <c r="I265" s="88" t="s">
        <v>21</v>
      </c>
      <c r="J265" s="6"/>
      <c r="K265" s="7" t="s">
        <v>22</v>
      </c>
      <c r="L265" s="7"/>
      <c r="M265" s="7"/>
      <c r="N265" s="7"/>
      <c r="O265" s="88" t="s">
        <v>23</v>
      </c>
      <c r="P265" s="114"/>
      <c r="Q265" s="114"/>
      <c r="R265" s="115"/>
    </row>
    <row r="266" spans="1:19" ht="15" customHeight="1">
      <c r="A266" s="87"/>
      <c r="B266" s="89"/>
      <c r="C266" s="87"/>
      <c r="D266" s="89"/>
      <c r="E266" s="89"/>
      <c r="F266" s="87"/>
      <c r="G266" s="87"/>
      <c r="H266" s="87"/>
      <c r="I266" s="89"/>
      <c r="J266" s="6"/>
      <c r="K266" s="5" t="s">
        <v>24</v>
      </c>
      <c r="L266" s="8" t="s">
        <v>25</v>
      </c>
      <c r="M266" s="8" t="s">
        <v>26</v>
      </c>
      <c r="N266" s="8" t="s">
        <v>27</v>
      </c>
      <c r="O266" s="8" t="s">
        <v>28</v>
      </c>
      <c r="P266" s="8" t="s">
        <v>29</v>
      </c>
      <c r="Q266" s="8" t="s">
        <v>30</v>
      </c>
      <c r="R266" s="8" t="s">
        <v>31</v>
      </c>
    </row>
    <row r="267" spans="1:19" ht="17.25" customHeight="1">
      <c r="A267" s="15">
        <v>47</v>
      </c>
      <c r="B267" s="15" t="s">
        <v>32</v>
      </c>
      <c r="C267" s="53" t="s">
        <v>63</v>
      </c>
      <c r="D267" s="15">
        <v>60</v>
      </c>
      <c r="E267" s="15">
        <v>10.199999999999999</v>
      </c>
      <c r="F267" s="17">
        <v>1.6</v>
      </c>
      <c r="G267" s="17">
        <v>4.9000000000000004</v>
      </c>
      <c r="H267" s="17">
        <v>11</v>
      </c>
      <c r="I267" s="17">
        <v>95</v>
      </c>
      <c r="J267" s="37"/>
      <c r="K267" s="17">
        <v>41.67</v>
      </c>
      <c r="L267" s="17">
        <v>14.17</v>
      </c>
      <c r="M267" s="17">
        <v>0</v>
      </c>
      <c r="N267" s="17">
        <v>0.5</v>
      </c>
      <c r="O267" s="18">
        <v>0</v>
      </c>
      <c r="P267" s="18">
        <v>0</v>
      </c>
      <c r="Q267" s="18">
        <v>0</v>
      </c>
      <c r="R267" s="17">
        <v>25</v>
      </c>
    </row>
    <row r="268" spans="1:19" ht="17.25" customHeight="1">
      <c r="A268" s="15">
        <v>102</v>
      </c>
      <c r="B268" s="15" t="s">
        <v>35</v>
      </c>
      <c r="C268" s="51" t="s">
        <v>103</v>
      </c>
      <c r="D268" s="15">
        <v>200</v>
      </c>
      <c r="E268" s="17">
        <v>7.16</v>
      </c>
      <c r="F268" s="17">
        <v>5.0999999999999996</v>
      </c>
      <c r="G268" s="17">
        <v>5.4</v>
      </c>
      <c r="H268" s="17">
        <v>23.9</v>
      </c>
      <c r="I268" s="17">
        <v>163.80000000000001</v>
      </c>
      <c r="J268" s="37"/>
      <c r="K268" s="17">
        <v>45.8</v>
      </c>
      <c r="L268" s="17">
        <v>35.5</v>
      </c>
      <c r="M268" s="17">
        <v>0</v>
      </c>
      <c r="N268" s="17">
        <v>4.5999999999999996</v>
      </c>
      <c r="O268" s="18">
        <v>0</v>
      </c>
      <c r="P268" s="18">
        <v>0</v>
      </c>
      <c r="Q268" s="18">
        <v>0</v>
      </c>
      <c r="R268" s="17">
        <v>11.2</v>
      </c>
    </row>
    <row r="269" spans="1:19" ht="17.25" customHeight="1">
      <c r="A269" s="15">
        <v>234</v>
      </c>
      <c r="B269" s="15" t="s">
        <v>37</v>
      </c>
      <c r="C269" s="50" t="s">
        <v>65</v>
      </c>
      <c r="D269" s="15" t="s">
        <v>66</v>
      </c>
      <c r="E269" s="15">
        <v>37.159999999999997</v>
      </c>
      <c r="F269" s="17">
        <v>12.7</v>
      </c>
      <c r="G269" s="17">
        <v>16.2</v>
      </c>
      <c r="H269" s="17">
        <v>10.1</v>
      </c>
      <c r="I269" s="17">
        <v>236.6</v>
      </c>
      <c r="J269" s="54"/>
      <c r="K269" s="17">
        <v>126.1</v>
      </c>
      <c r="L269" s="18">
        <v>0</v>
      </c>
      <c r="M269" s="18">
        <v>0</v>
      </c>
      <c r="N269" s="17">
        <v>0.9</v>
      </c>
      <c r="O269" s="18">
        <v>0</v>
      </c>
      <c r="P269" s="17">
        <v>0.2</v>
      </c>
      <c r="Q269" s="18">
        <v>0</v>
      </c>
      <c r="R269" s="17">
        <v>6.1</v>
      </c>
      <c r="S269" s="19"/>
    </row>
    <row r="270" spans="1:19" ht="17.25" customHeight="1">
      <c r="A270" s="55" t="s">
        <v>67</v>
      </c>
      <c r="B270" s="15" t="s">
        <v>39</v>
      </c>
      <c r="C270" s="16" t="s">
        <v>68</v>
      </c>
      <c r="D270" s="15" t="s">
        <v>69</v>
      </c>
      <c r="E270" s="15">
        <v>19.87</v>
      </c>
      <c r="F270" s="17">
        <v>3</v>
      </c>
      <c r="G270" s="17">
        <v>7.9</v>
      </c>
      <c r="H270" s="17">
        <v>29.8</v>
      </c>
      <c r="I270" s="17">
        <v>202.8</v>
      </c>
      <c r="J270" s="56"/>
      <c r="K270" s="17">
        <v>29.8</v>
      </c>
      <c r="L270" s="17">
        <v>0</v>
      </c>
      <c r="M270" s="17">
        <v>0</v>
      </c>
      <c r="N270" s="17">
        <v>1.6</v>
      </c>
      <c r="O270" s="18">
        <v>0</v>
      </c>
      <c r="P270" s="17">
        <v>0.4</v>
      </c>
      <c r="Q270" s="18">
        <v>0</v>
      </c>
      <c r="R270" s="17">
        <v>35.9</v>
      </c>
    </row>
    <row r="271" spans="1:19" ht="18" customHeight="1">
      <c r="A271" s="15">
        <v>349</v>
      </c>
      <c r="B271" s="15" t="s">
        <v>41</v>
      </c>
      <c r="C271" s="36" t="s">
        <v>49</v>
      </c>
      <c r="D271" s="9">
        <v>200</v>
      </c>
      <c r="E271" s="15">
        <v>6.22</v>
      </c>
      <c r="F271" s="17">
        <v>0.6</v>
      </c>
      <c r="G271" s="17">
        <v>0.09</v>
      </c>
      <c r="H271" s="15">
        <v>32.01</v>
      </c>
      <c r="I271" s="17">
        <v>132.80000000000001</v>
      </c>
      <c r="J271" s="16"/>
      <c r="K271" s="17">
        <v>32.479999999999997</v>
      </c>
      <c r="L271" s="17">
        <v>17.46</v>
      </c>
      <c r="M271" s="17">
        <v>23.44</v>
      </c>
      <c r="N271" s="17">
        <v>0.7</v>
      </c>
      <c r="O271" s="18">
        <v>0</v>
      </c>
      <c r="P271" s="17">
        <v>0.02</v>
      </c>
      <c r="Q271" s="17">
        <v>0.26</v>
      </c>
      <c r="R271" s="17">
        <v>0.73</v>
      </c>
      <c r="S271" s="19"/>
    </row>
    <row r="272" spans="1:19" ht="18" customHeight="1">
      <c r="A272" s="15"/>
      <c r="B272" s="15" t="s">
        <v>51</v>
      </c>
      <c r="C272" s="36" t="s">
        <v>50</v>
      </c>
      <c r="D272" s="15">
        <v>30</v>
      </c>
      <c r="E272" s="17">
        <v>2.4</v>
      </c>
      <c r="F272" s="17">
        <v>1.68</v>
      </c>
      <c r="G272" s="17">
        <v>0.33</v>
      </c>
      <c r="H272" s="17">
        <v>14.82</v>
      </c>
      <c r="I272" s="17">
        <v>68.97</v>
      </c>
      <c r="J272" s="37"/>
      <c r="K272" s="17">
        <v>6.9</v>
      </c>
      <c r="L272" s="17">
        <v>7.5</v>
      </c>
      <c r="M272" s="17">
        <v>31.8</v>
      </c>
      <c r="N272" s="17">
        <v>0.93</v>
      </c>
      <c r="O272" s="18">
        <v>0</v>
      </c>
      <c r="P272" s="17">
        <v>0.03</v>
      </c>
      <c r="Q272" s="18">
        <v>0</v>
      </c>
      <c r="R272" s="17">
        <v>0</v>
      </c>
      <c r="S272" s="19"/>
    </row>
    <row r="273" spans="1:20" ht="18" customHeight="1">
      <c r="A273" s="15"/>
      <c r="B273" s="15" t="s">
        <v>71</v>
      </c>
      <c r="C273" s="23" t="s">
        <v>52</v>
      </c>
      <c r="D273" s="15">
        <v>30</v>
      </c>
      <c r="E273" s="14">
        <v>2.88</v>
      </c>
      <c r="F273" s="17">
        <v>2.37</v>
      </c>
      <c r="G273" s="17">
        <v>0.3</v>
      </c>
      <c r="H273" s="17">
        <v>14.49</v>
      </c>
      <c r="I273" s="17">
        <v>70.14</v>
      </c>
      <c r="J273" s="37"/>
      <c r="K273" s="17">
        <v>6.9</v>
      </c>
      <c r="L273" s="17">
        <v>9.9</v>
      </c>
      <c r="M273" s="17">
        <v>26.1</v>
      </c>
      <c r="N273" s="17">
        <v>0.33</v>
      </c>
      <c r="O273" s="17">
        <v>0</v>
      </c>
      <c r="P273" s="17">
        <v>0.03</v>
      </c>
      <c r="Q273" s="18">
        <v>0</v>
      </c>
      <c r="R273" s="18">
        <v>0</v>
      </c>
      <c r="S273" s="19"/>
    </row>
    <row r="274" spans="1:20" ht="18" customHeight="1">
      <c r="A274" s="111" t="s">
        <v>43</v>
      </c>
      <c r="B274" s="112"/>
      <c r="C274" s="113"/>
      <c r="D274" s="5">
        <v>765</v>
      </c>
      <c r="E274" s="27">
        <f>SUM(E267:E273)</f>
        <v>85.89</v>
      </c>
      <c r="F274" s="27">
        <f t="shared" ref="F274:R274" si="25">SUM(F267:F272)</f>
        <v>24.68</v>
      </c>
      <c r="G274" s="27">
        <f t="shared" si="25"/>
        <v>34.82</v>
      </c>
      <c r="H274" s="27">
        <f t="shared" si="25"/>
        <v>121.63</v>
      </c>
      <c r="I274" s="27">
        <f t="shared" si="25"/>
        <v>899.97</v>
      </c>
      <c r="J274" s="27">
        <f t="shared" si="25"/>
        <v>0</v>
      </c>
      <c r="K274" s="27">
        <f t="shared" si="25"/>
        <v>282.75</v>
      </c>
      <c r="L274" s="27">
        <f t="shared" si="25"/>
        <v>74.63</v>
      </c>
      <c r="M274" s="27">
        <f t="shared" si="25"/>
        <v>55.24</v>
      </c>
      <c r="N274" s="27">
        <f t="shared" si="25"/>
        <v>9.2299999999999986</v>
      </c>
      <c r="O274" s="27">
        <f t="shared" si="25"/>
        <v>0</v>
      </c>
      <c r="P274" s="27">
        <f t="shared" si="25"/>
        <v>0.65000000000000013</v>
      </c>
      <c r="Q274" s="27">
        <f t="shared" si="25"/>
        <v>0.26</v>
      </c>
      <c r="R274" s="27">
        <f t="shared" si="25"/>
        <v>78.930000000000007</v>
      </c>
    </row>
    <row r="275" spans="1:20" ht="18" customHeight="1">
      <c r="A275" s="116" t="s">
        <v>53</v>
      </c>
      <c r="B275" s="117"/>
      <c r="C275" s="117"/>
      <c r="D275" s="118"/>
      <c r="E275" s="42">
        <f t="shared" ref="E275:R275" si="26">E263+E274</f>
        <v>129</v>
      </c>
      <c r="F275" s="42">
        <f t="shared" si="26"/>
        <v>34.799999999999997</v>
      </c>
      <c r="G275" s="42">
        <f t="shared" si="26"/>
        <v>46.17</v>
      </c>
      <c r="H275" s="42">
        <f t="shared" si="26"/>
        <v>186.42000000000002</v>
      </c>
      <c r="I275" s="42">
        <f t="shared" si="26"/>
        <v>1303.1100000000001</v>
      </c>
      <c r="J275" s="42">
        <f t="shared" si="26"/>
        <v>0</v>
      </c>
      <c r="K275" s="42">
        <f t="shared" si="26"/>
        <v>610.85</v>
      </c>
      <c r="L275" s="42">
        <f t="shared" si="26"/>
        <v>122.03</v>
      </c>
      <c r="M275" s="42">
        <f t="shared" si="26"/>
        <v>329.44</v>
      </c>
      <c r="N275" s="42">
        <f t="shared" si="26"/>
        <v>11.959999999999999</v>
      </c>
      <c r="O275" s="42">
        <f t="shared" si="26"/>
        <v>36.700000000000003</v>
      </c>
      <c r="P275" s="42">
        <f t="shared" si="26"/>
        <v>0.81000000000000016</v>
      </c>
      <c r="Q275" s="42">
        <f t="shared" si="26"/>
        <v>0.36</v>
      </c>
      <c r="R275" s="42">
        <f t="shared" si="26"/>
        <v>80.330000000000013</v>
      </c>
    </row>
    <row r="276" spans="1:20">
      <c r="A276" s="43"/>
      <c r="B276" s="43"/>
      <c r="C276" s="43"/>
      <c r="D276" s="43"/>
      <c r="E276" s="44"/>
      <c r="F276" s="44"/>
      <c r="G276" s="44"/>
      <c r="H276" s="44"/>
      <c r="I276" s="44"/>
      <c r="J276" s="47"/>
      <c r="K276" s="44"/>
      <c r="L276" s="44"/>
      <c r="M276" s="44"/>
      <c r="N276" s="44"/>
      <c r="O276" s="44"/>
      <c r="P276" s="44"/>
      <c r="Q276" s="44"/>
      <c r="R276" s="44"/>
    </row>
    <row r="277" spans="1:20">
      <c r="A277" s="43"/>
      <c r="B277" s="43"/>
      <c r="C277" s="43"/>
      <c r="D277" s="43"/>
      <c r="E277" s="44"/>
      <c r="F277" s="44"/>
      <c r="G277" s="44"/>
      <c r="H277" s="44"/>
      <c r="I277" s="44"/>
      <c r="J277" s="47"/>
      <c r="K277" s="44"/>
      <c r="L277" s="44"/>
      <c r="M277" s="44"/>
      <c r="N277" s="44"/>
      <c r="O277" s="44"/>
      <c r="P277" s="44"/>
      <c r="Q277" s="44"/>
      <c r="R277" s="44"/>
    </row>
    <row r="278" spans="1:20">
      <c r="A278" s="43"/>
      <c r="B278" s="43"/>
      <c r="C278" s="43"/>
      <c r="D278" s="43"/>
      <c r="E278" s="44"/>
      <c r="F278" s="44"/>
      <c r="G278" s="44"/>
      <c r="H278" s="44"/>
      <c r="I278" s="44"/>
      <c r="J278" s="47"/>
      <c r="K278" s="44"/>
      <c r="L278" s="44"/>
      <c r="M278" s="44"/>
      <c r="N278" s="44"/>
      <c r="O278" s="44"/>
      <c r="P278" s="44"/>
      <c r="Q278" s="44"/>
      <c r="R278" s="44"/>
    </row>
    <row r="279" spans="1:20">
      <c r="A279" s="94" t="s">
        <v>0</v>
      </c>
      <c r="B279" s="94"/>
      <c r="C279" s="94"/>
      <c r="D279" s="43"/>
      <c r="E279" s="44"/>
      <c r="F279" s="44"/>
      <c r="G279" s="44"/>
      <c r="H279" s="44"/>
      <c r="I279" s="44"/>
      <c r="J279" s="47"/>
      <c r="K279" s="119" t="s">
        <v>129</v>
      </c>
      <c r="L279" s="119"/>
      <c r="M279" s="119"/>
      <c r="N279" s="119"/>
      <c r="O279" s="119"/>
      <c r="P279" s="119"/>
      <c r="Q279" s="119"/>
      <c r="R279" s="119"/>
      <c r="S279" s="119"/>
      <c r="T279" s="119"/>
    </row>
    <row r="280" spans="1:20">
      <c r="A280" s="121" t="s">
        <v>2</v>
      </c>
      <c r="B280" s="121"/>
      <c r="C280" s="121"/>
      <c r="D280" s="43"/>
      <c r="E280" s="44"/>
      <c r="F280" s="44"/>
      <c r="G280" s="44"/>
      <c r="H280" s="44"/>
      <c r="I280" s="44"/>
      <c r="J280" s="47"/>
      <c r="K280" s="131" t="s">
        <v>105</v>
      </c>
      <c r="L280" s="131"/>
      <c r="M280" s="131"/>
      <c r="N280" s="131"/>
      <c r="O280" s="131"/>
      <c r="P280" s="131"/>
      <c r="Q280" s="131"/>
      <c r="R280" s="131"/>
      <c r="S280" s="131"/>
      <c r="T280" s="131"/>
    </row>
    <row r="281" spans="1:20">
      <c r="A281" s="132" t="s">
        <v>86</v>
      </c>
      <c r="B281" s="132"/>
      <c r="C281" s="132"/>
      <c r="D281" s="43"/>
      <c r="E281" s="44"/>
      <c r="F281" s="44"/>
      <c r="G281" s="44"/>
      <c r="H281" s="44"/>
      <c r="I281" s="44"/>
      <c r="J281" s="47"/>
      <c r="K281" s="122" t="s">
        <v>87</v>
      </c>
      <c r="L281" s="122"/>
      <c r="M281" s="122"/>
      <c r="N281" s="122"/>
      <c r="O281" s="122"/>
      <c r="P281" s="122"/>
      <c r="Q281" s="122"/>
      <c r="R281" s="122"/>
    </row>
    <row r="282" spans="1:20">
      <c r="A282" s="121" t="s">
        <v>6</v>
      </c>
      <c r="B282" s="121"/>
      <c r="C282" s="121"/>
      <c r="D282" s="43"/>
      <c r="E282" s="44"/>
      <c r="F282" s="44"/>
      <c r="G282" s="44"/>
      <c r="H282" s="44"/>
      <c r="I282" s="44"/>
      <c r="J282" s="47"/>
      <c r="K282" s="122" t="s">
        <v>57</v>
      </c>
      <c r="L282" s="122"/>
      <c r="M282" s="122"/>
      <c r="N282" s="122"/>
      <c r="O282" s="122"/>
      <c r="P282" s="122"/>
      <c r="Q282" s="122"/>
      <c r="R282" s="122"/>
    </row>
    <row r="283" spans="1:20" ht="18.75">
      <c r="A283" s="102" t="s">
        <v>8</v>
      </c>
      <c r="B283" s="102"/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</row>
    <row r="284" spans="1:20" ht="15.75">
      <c r="A284" s="103" t="s">
        <v>9</v>
      </c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</row>
    <row r="285" spans="1:20" ht="15.75">
      <c r="A285" s="104" t="s">
        <v>10</v>
      </c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4"/>
      <c r="O285" s="104"/>
      <c r="P285" s="104"/>
      <c r="Q285" s="104"/>
      <c r="R285" s="104"/>
    </row>
    <row r="286" spans="1:20" ht="18" customHeight="1">
      <c r="A286" s="133" t="s">
        <v>130</v>
      </c>
      <c r="B286" s="134"/>
      <c r="C286" s="134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5"/>
    </row>
    <row r="287" spans="1:20" ht="18.75" customHeight="1">
      <c r="A287" s="108" t="s">
        <v>12</v>
      </c>
      <c r="B287" s="109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10"/>
    </row>
    <row r="288" spans="1:20" ht="18" customHeight="1">
      <c r="A288" s="86" t="s">
        <v>13</v>
      </c>
      <c r="B288" s="88" t="s">
        <v>14</v>
      </c>
      <c r="C288" s="86" t="s">
        <v>15</v>
      </c>
      <c r="D288" s="88" t="s">
        <v>123</v>
      </c>
      <c r="E288" s="88" t="s">
        <v>17</v>
      </c>
      <c r="F288" s="86" t="s">
        <v>18</v>
      </c>
      <c r="G288" s="86" t="s">
        <v>19</v>
      </c>
      <c r="H288" s="86" t="s">
        <v>20</v>
      </c>
      <c r="I288" s="88" t="s">
        <v>21</v>
      </c>
      <c r="J288" s="6"/>
      <c r="K288" s="7" t="s">
        <v>22</v>
      </c>
      <c r="L288" s="7"/>
      <c r="M288" s="7"/>
      <c r="N288" s="7"/>
      <c r="O288" s="88" t="s">
        <v>23</v>
      </c>
      <c r="P288" s="114"/>
      <c r="Q288" s="114"/>
      <c r="R288" s="115"/>
    </row>
    <row r="289" spans="1:19" ht="15" customHeight="1">
      <c r="A289" s="87"/>
      <c r="B289" s="89"/>
      <c r="C289" s="87"/>
      <c r="D289" s="89"/>
      <c r="E289" s="89"/>
      <c r="F289" s="87"/>
      <c r="G289" s="87"/>
      <c r="H289" s="87"/>
      <c r="I289" s="89"/>
      <c r="J289" s="6"/>
      <c r="K289" s="5" t="s">
        <v>24</v>
      </c>
      <c r="L289" s="8" t="s">
        <v>25</v>
      </c>
      <c r="M289" s="8" t="s">
        <v>26</v>
      </c>
      <c r="N289" s="8" t="s">
        <v>27</v>
      </c>
      <c r="O289" s="8" t="s">
        <v>28</v>
      </c>
      <c r="P289" s="8" t="s">
        <v>29</v>
      </c>
      <c r="Q289" s="8" t="s">
        <v>30</v>
      </c>
      <c r="R289" s="8" t="s">
        <v>31</v>
      </c>
    </row>
    <row r="290" spans="1:19" ht="20.25" customHeight="1">
      <c r="A290" s="15">
        <v>279</v>
      </c>
      <c r="B290" s="15" t="s">
        <v>32</v>
      </c>
      <c r="C290" s="51" t="s">
        <v>131</v>
      </c>
      <c r="D290" s="15" t="s">
        <v>100</v>
      </c>
      <c r="E290" s="17">
        <v>50.01</v>
      </c>
      <c r="F290" s="17">
        <v>6.75</v>
      </c>
      <c r="G290" s="17">
        <v>11.0536363636364</v>
      </c>
      <c r="H290" s="17">
        <v>10.0309090909091</v>
      </c>
      <c r="I290" s="17">
        <v>165.845454545455</v>
      </c>
      <c r="J290" s="37"/>
      <c r="K290" s="17">
        <v>32.530909090909098</v>
      </c>
      <c r="L290" s="17">
        <v>16.003636363636399</v>
      </c>
      <c r="M290" s="17">
        <v>79.584545454545406</v>
      </c>
      <c r="N290" s="17">
        <v>0.70363636363636395</v>
      </c>
      <c r="O290" s="17">
        <v>28.734545454545501</v>
      </c>
      <c r="P290" s="17">
        <v>3.5000000000000003E-2</v>
      </c>
      <c r="Q290" s="18">
        <v>0</v>
      </c>
      <c r="R290" s="17">
        <v>0.70363636363636395</v>
      </c>
    </row>
    <row r="291" spans="1:19" ht="20.25" customHeight="1">
      <c r="A291" s="15">
        <v>171</v>
      </c>
      <c r="B291" s="15" t="s">
        <v>35</v>
      </c>
      <c r="C291" s="36" t="s">
        <v>132</v>
      </c>
      <c r="D291" s="15">
        <v>150</v>
      </c>
      <c r="E291" s="17">
        <v>13.81</v>
      </c>
      <c r="F291" s="17">
        <v>6.3</v>
      </c>
      <c r="G291" s="17">
        <v>9.9</v>
      </c>
      <c r="H291" s="17">
        <v>46.7</v>
      </c>
      <c r="I291" s="17">
        <v>300.89999999999998</v>
      </c>
      <c r="J291" s="37"/>
      <c r="K291" s="17">
        <v>136.69999999999999</v>
      </c>
      <c r="L291" s="17">
        <v>1.4</v>
      </c>
      <c r="M291" s="17">
        <v>22.2</v>
      </c>
      <c r="N291" s="17">
        <v>1.2</v>
      </c>
      <c r="O291" s="17">
        <v>1.2</v>
      </c>
      <c r="P291" s="17">
        <v>0.1</v>
      </c>
      <c r="Q291" s="18">
        <v>0</v>
      </c>
      <c r="R291" s="18">
        <v>0</v>
      </c>
    </row>
    <row r="292" spans="1:19" ht="18" customHeight="1">
      <c r="A292" s="15"/>
      <c r="B292" s="15" t="s">
        <v>37</v>
      </c>
      <c r="C292" s="51" t="s">
        <v>61</v>
      </c>
      <c r="D292" s="15">
        <v>30</v>
      </c>
      <c r="E292" s="14">
        <v>2.88</v>
      </c>
      <c r="F292" s="17">
        <v>2.37</v>
      </c>
      <c r="G292" s="17">
        <v>0.3</v>
      </c>
      <c r="H292" s="17">
        <v>14.49</v>
      </c>
      <c r="I292" s="17">
        <v>70.14</v>
      </c>
      <c r="J292" s="37"/>
      <c r="K292" s="17">
        <v>6.9</v>
      </c>
      <c r="L292" s="17">
        <v>9.9</v>
      </c>
      <c r="M292" s="17">
        <v>26.1</v>
      </c>
      <c r="N292" s="17">
        <v>0.33</v>
      </c>
      <c r="O292" s="17">
        <v>0</v>
      </c>
      <c r="P292" s="17">
        <v>0.03</v>
      </c>
      <c r="Q292" s="18">
        <v>0</v>
      </c>
      <c r="R292" s="18">
        <v>0</v>
      </c>
    </row>
    <row r="293" spans="1:19" ht="18" customHeight="1">
      <c r="A293" s="15">
        <v>376</v>
      </c>
      <c r="B293" s="15" t="s">
        <v>39</v>
      </c>
      <c r="C293" s="23" t="s">
        <v>133</v>
      </c>
      <c r="D293" s="15">
        <v>200</v>
      </c>
      <c r="E293" s="17">
        <v>1.9</v>
      </c>
      <c r="F293" s="17">
        <v>0.1</v>
      </c>
      <c r="G293" s="18">
        <v>0</v>
      </c>
      <c r="H293" s="17">
        <v>15</v>
      </c>
      <c r="I293" s="17">
        <v>60</v>
      </c>
      <c r="J293" s="37"/>
      <c r="K293" s="17">
        <v>5</v>
      </c>
      <c r="L293" s="18">
        <v>0</v>
      </c>
      <c r="M293" s="18">
        <v>0</v>
      </c>
      <c r="N293" s="17">
        <v>2</v>
      </c>
      <c r="O293" s="18">
        <v>0</v>
      </c>
      <c r="P293" s="18">
        <v>0</v>
      </c>
      <c r="Q293" s="18">
        <v>0</v>
      </c>
      <c r="R293" s="17">
        <v>0.1</v>
      </c>
    </row>
    <row r="294" spans="1:19" ht="18" customHeight="1">
      <c r="A294" s="111" t="s">
        <v>43</v>
      </c>
      <c r="B294" s="112"/>
      <c r="C294" s="113"/>
      <c r="D294" s="8">
        <v>500</v>
      </c>
      <c r="E294" s="42">
        <f t="shared" ref="E294:R294" si="27">SUM(E290:E293)</f>
        <v>68.600000000000009</v>
      </c>
      <c r="F294" s="42">
        <f t="shared" si="27"/>
        <v>15.520000000000001</v>
      </c>
      <c r="G294" s="42">
        <f t="shared" si="27"/>
        <v>21.253636363636399</v>
      </c>
      <c r="H294" s="42">
        <f t="shared" si="27"/>
        <v>86.220909090909103</v>
      </c>
      <c r="I294" s="42">
        <f t="shared" si="27"/>
        <v>596.88545454545499</v>
      </c>
      <c r="J294" s="42">
        <f t="shared" si="27"/>
        <v>0</v>
      </c>
      <c r="K294" s="42">
        <f t="shared" si="27"/>
        <v>181.13090909090909</v>
      </c>
      <c r="L294" s="42">
        <f t="shared" si="27"/>
        <v>27.3036363636364</v>
      </c>
      <c r="M294" s="42">
        <f t="shared" si="27"/>
        <v>127.88454545454542</v>
      </c>
      <c r="N294" s="42">
        <f t="shared" si="27"/>
        <v>4.2336363636363643</v>
      </c>
      <c r="O294" s="42">
        <f t="shared" si="27"/>
        <v>29.9345454545455</v>
      </c>
      <c r="P294" s="42">
        <f t="shared" si="27"/>
        <v>0.16500000000000001</v>
      </c>
      <c r="Q294" s="42">
        <f t="shared" si="27"/>
        <v>0</v>
      </c>
      <c r="R294" s="42">
        <f t="shared" si="27"/>
        <v>0.80363636363636393</v>
      </c>
    </row>
    <row r="295" spans="1:19" ht="18" customHeight="1">
      <c r="A295" s="108" t="s">
        <v>44</v>
      </c>
      <c r="B295" s="109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10"/>
    </row>
    <row r="296" spans="1:19" ht="18" customHeight="1">
      <c r="A296" s="86" t="s">
        <v>13</v>
      </c>
      <c r="B296" s="88" t="s">
        <v>14</v>
      </c>
      <c r="C296" s="86" t="s">
        <v>15</v>
      </c>
      <c r="D296" s="88" t="s">
        <v>123</v>
      </c>
      <c r="E296" s="88" t="s">
        <v>17</v>
      </c>
      <c r="F296" s="86" t="s">
        <v>18</v>
      </c>
      <c r="G296" s="86" t="s">
        <v>19</v>
      </c>
      <c r="H296" s="86" t="s">
        <v>20</v>
      </c>
      <c r="I296" s="88" t="s">
        <v>21</v>
      </c>
      <c r="J296" s="6"/>
      <c r="K296" s="7" t="s">
        <v>22</v>
      </c>
      <c r="L296" s="7"/>
      <c r="M296" s="7"/>
      <c r="N296" s="7"/>
      <c r="O296" s="88" t="s">
        <v>23</v>
      </c>
      <c r="P296" s="114"/>
      <c r="Q296" s="114"/>
      <c r="R296" s="115"/>
    </row>
    <row r="297" spans="1:19" ht="15" customHeight="1">
      <c r="A297" s="87"/>
      <c r="B297" s="89"/>
      <c r="C297" s="87"/>
      <c r="D297" s="89"/>
      <c r="E297" s="89"/>
      <c r="F297" s="87"/>
      <c r="G297" s="87"/>
      <c r="H297" s="87"/>
      <c r="I297" s="89"/>
      <c r="J297" s="6"/>
      <c r="K297" s="5" t="s">
        <v>24</v>
      </c>
      <c r="L297" s="8" t="s">
        <v>25</v>
      </c>
      <c r="M297" s="8" t="s">
        <v>26</v>
      </c>
      <c r="N297" s="8" t="s">
        <v>27</v>
      </c>
      <c r="O297" s="8" t="s">
        <v>28</v>
      </c>
      <c r="P297" s="8" t="s">
        <v>29</v>
      </c>
      <c r="Q297" s="8" t="s">
        <v>30</v>
      </c>
      <c r="R297" s="8" t="s">
        <v>31</v>
      </c>
    </row>
    <row r="298" spans="1:19" ht="18" customHeight="1">
      <c r="A298" s="15">
        <v>52</v>
      </c>
      <c r="B298" s="31" t="s">
        <v>32</v>
      </c>
      <c r="C298" s="81" t="s">
        <v>45</v>
      </c>
      <c r="D298" s="49">
        <v>60</v>
      </c>
      <c r="E298" s="15">
        <v>5.9</v>
      </c>
      <c r="F298" s="17">
        <v>1</v>
      </c>
      <c r="G298" s="17">
        <v>3.6</v>
      </c>
      <c r="H298" s="17">
        <v>6.6</v>
      </c>
      <c r="I298" s="17">
        <v>62.4</v>
      </c>
      <c r="J298" s="17"/>
      <c r="K298" s="17">
        <v>21.1</v>
      </c>
      <c r="L298" s="17">
        <v>12.5</v>
      </c>
      <c r="M298" s="17">
        <v>24.6</v>
      </c>
      <c r="N298" s="17">
        <v>0.8</v>
      </c>
      <c r="O298" s="18">
        <v>0</v>
      </c>
      <c r="P298" s="17">
        <v>0</v>
      </c>
      <c r="Q298" s="17">
        <v>0.1</v>
      </c>
      <c r="R298" s="17">
        <v>5.7</v>
      </c>
    </row>
    <row r="299" spans="1:19" ht="18" customHeight="1">
      <c r="A299" s="15">
        <v>96</v>
      </c>
      <c r="B299" s="15" t="s">
        <v>35</v>
      </c>
      <c r="C299" s="36" t="s">
        <v>134</v>
      </c>
      <c r="D299" s="15">
        <v>200</v>
      </c>
      <c r="E299" s="17">
        <v>11.33</v>
      </c>
      <c r="F299" s="17">
        <v>2.1</v>
      </c>
      <c r="G299" s="17">
        <v>5.0999999999999996</v>
      </c>
      <c r="H299" s="17">
        <v>20.5</v>
      </c>
      <c r="I299" s="17">
        <v>136.30000000000001</v>
      </c>
      <c r="J299" s="37"/>
      <c r="K299" s="17">
        <v>89.3</v>
      </c>
      <c r="L299" s="17">
        <v>13.5</v>
      </c>
      <c r="M299" s="17">
        <v>33.4</v>
      </c>
      <c r="N299" s="17">
        <v>1</v>
      </c>
      <c r="O299" s="17">
        <v>1.1000000000000001</v>
      </c>
      <c r="P299" s="17">
        <v>3.8</v>
      </c>
      <c r="Q299" s="17">
        <v>0.3</v>
      </c>
      <c r="R299" s="17">
        <v>2.1</v>
      </c>
    </row>
    <row r="300" spans="1:19" ht="18" customHeight="1">
      <c r="A300" s="49">
        <v>291</v>
      </c>
      <c r="B300" s="49" t="s">
        <v>37</v>
      </c>
      <c r="C300" s="50" t="s">
        <v>60</v>
      </c>
      <c r="D300" s="15">
        <v>240</v>
      </c>
      <c r="E300" s="17">
        <v>56.31</v>
      </c>
      <c r="F300" s="17">
        <v>28.8</v>
      </c>
      <c r="G300" s="17">
        <v>36.700000000000003</v>
      </c>
      <c r="H300" s="17">
        <v>46.6</v>
      </c>
      <c r="I300" s="17">
        <v>632.20000000000005</v>
      </c>
      <c r="J300" s="17"/>
      <c r="K300" s="17">
        <v>62.3</v>
      </c>
      <c r="L300" s="17">
        <v>65.5</v>
      </c>
      <c r="M300" s="17">
        <v>275.3</v>
      </c>
      <c r="N300" s="17">
        <v>3.1</v>
      </c>
      <c r="O300" s="17">
        <v>66.3</v>
      </c>
      <c r="P300" s="17">
        <v>0</v>
      </c>
      <c r="Q300" s="17">
        <v>0</v>
      </c>
      <c r="R300" s="17">
        <v>1.4</v>
      </c>
    </row>
    <row r="301" spans="1:19" ht="18" customHeight="1">
      <c r="A301" s="15">
        <v>1041</v>
      </c>
      <c r="B301" s="15" t="s">
        <v>39</v>
      </c>
      <c r="C301" s="36" t="s">
        <v>94</v>
      </c>
      <c r="D301" s="15">
        <v>200</v>
      </c>
      <c r="E301" s="17">
        <v>8.14</v>
      </c>
      <c r="F301" s="17">
        <v>0.1</v>
      </c>
      <c r="G301" s="18">
        <v>0</v>
      </c>
      <c r="H301" s="17">
        <v>27.1</v>
      </c>
      <c r="I301" s="17">
        <v>108.6</v>
      </c>
      <c r="J301" s="56"/>
      <c r="K301" s="17">
        <v>23.52</v>
      </c>
      <c r="L301" s="18">
        <v>0</v>
      </c>
      <c r="M301" s="18">
        <v>0</v>
      </c>
      <c r="N301" s="17">
        <v>0.24</v>
      </c>
      <c r="O301" s="17">
        <v>0</v>
      </c>
      <c r="P301" s="17">
        <v>0.03</v>
      </c>
      <c r="Q301" s="18">
        <v>0</v>
      </c>
      <c r="R301" s="17">
        <v>12.9</v>
      </c>
      <c r="S301" s="19"/>
    </row>
    <row r="302" spans="1:19" ht="18" customHeight="1">
      <c r="A302" s="15"/>
      <c r="B302" s="15" t="s">
        <v>41</v>
      </c>
      <c r="C302" s="36" t="s">
        <v>50</v>
      </c>
      <c r="D302" s="15">
        <v>30</v>
      </c>
      <c r="E302" s="17">
        <v>2.4</v>
      </c>
      <c r="F302" s="17">
        <v>1.68</v>
      </c>
      <c r="G302" s="17">
        <v>0.33</v>
      </c>
      <c r="H302" s="17">
        <v>14.82</v>
      </c>
      <c r="I302" s="17">
        <v>68.97</v>
      </c>
      <c r="J302" s="56"/>
      <c r="K302" s="17">
        <v>6.9</v>
      </c>
      <c r="L302" s="17">
        <v>7.5</v>
      </c>
      <c r="M302" s="17">
        <v>31.8</v>
      </c>
      <c r="N302" s="17">
        <v>0.93</v>
      </c>
      <c r="O302" s="17">
        <v>0</v>
      </c>
      <c r="P302" s="17">
        <v>0.03</v>
      </c>
      <c r="Q302" s="18">
        <v>0</v>
      </c>
      <c r="R302" s="18">
        <v>0</v>
      </c>
      <c r="S302" s="19"/>
    </row>
    <row r="303" spans="1:19" ht="18" customHeight="1">
      <c r="A303" s="15"/>
      <c r="B303" s="15" t="s">
        <v>51</v>
      </c>
      <c r="C303" s="23" t="s">
        <v>52</v>
      </c>
      <c r="D303" s="15">
        <v>30</v>
      </c>
      <c r="E303" s="14">
        <v>2.88</v>
      </c>
      <c r="F303" s="17">
        <v>2.37</v>
      </c>
      <c r="G303" s="17">
        <v>0.3</v>
      </c>
      <c r="H303" s="17">
        <v>14.49</v>
      </c>
      <c r="I303" s="17">
        <v>70.14</v>
      </c>
      <c r="J303" s="37"/>
      <c r="K303" s="17">
        <v>6.9</v>
      </c>
      <c r="L303" s="17">
        <v>9.9</v>
      </c>
      <c r="M303" s="17">
        <v>26.1</v>
      </c>
      <c r="N303" s="17">
        <v>0.33</v>
      </c>
      <c r="O303" s="17">
        <v>0</v>
      </c>
      <c r="P303" s="17">
        <v>0.03</v>
      </c>
      <c r="Q303" s="18">
        <v>0</v>
      </c>
      <c r="R303" s="18">
        <v>0</v>
      </c>
      <c r="S303" s="19"/>
    </row>
    <row r="304" spans="1:19" ht="18" customHeight="1">
      <c r="A304" s="111" t="s">
        <v>43</v>
      </c>
      <c r="B304" s="112"/>
      <c r="C304" s="113"/>
      <c r="D304" s="8">
        <v>760</v>
      </c>
      <c r="E304" s="42">
        <f t="shared" ref="E304:R304" si="28">SUM(E298:E303)</f>
        <v>86.960000000000008</v>
      </c>
      <c r="F304" s="8">
        <f t="shared" si="28"/>
        <v>36.049999999999997</v>
      </c>
      <c r="G304" s="8">
        <f t="shared" si="28"/>
        <v>46.03</v>
      </c>
      <c r="H304" s="8">
        <f t="shared" si="28"/>
        <v>130.11000000000001</v>
      </c>
      <c r="I304" s="8">
        <f t="shared" si="28"/>
        <v>1078.6100000000001</v>
      </c>
      <c r="J304" s="8">
        <f t="shared" si="28"/>
        <v>0</v>
      </c>
      <c r="K304" s="8">
        <f t="shared" si="28"/>
        <v>210.02</v>
      </c>
      <c r="L304" s="42">
        <f t="shared" si="28"/>
        <v>108.9</v>
      </c>
      <c r="M304" s="42">
        <f t="shared" si="28"/>
        <v>391.20000000000005</v>
      </c>
      <c r="N304" s="8">
        <f t="shared" si="28"/>
        <v>6.4</v>
      </c>
      <c r="O304" s="42">
        <f t="shared" si="28"/>
        <v>67.399999999999991</v>
      </c>
      <c r="P304" s="42">
        <f t="shared" si="28"/>
        <v>3.8899999999999992</v>
      </c>
      <c r="Q304" s="42">
        <f t="shared" si="28"/>
        <v>0.4</v>
      </c>
      <c r="R304" s="8">
        <f t="shared" si="28"/>
        <v>22.1</v>
      </c>
    </row>
    <row r="305" spans="1:18" ht="18" customHeight="1">
      <c r="A305" s="116" t="s">
        <v>53</v>
      </c>
      <c r="B305" s="117"/>
      <c r="C305" s="117"/>
      <c r="D305" s="118"/>
      <c r="E305" s="42">
        <f t="shared" ref="E305:R305" si="29">E294+E304</f>
        <v>155.56</v>
      </c>
      <c r="F305" s="42">
        <f t="shared" si="29"/>
        <v>51.57</v>
      </c>
      <c r="G305" s="42">
        <f t="shared" si="29"/>
        <v>67.283636363636404</v>
      </c>
      <c r="H305" s="42">
        <f t="shared" si="29"/>
        <v>216.33090909090913</v>
      </c>
      <c r="I305" s="42">
        <f t="shared" si="29"/>
        <v>1675.4954545454552</v>
      </c>
      <c r="J305" s="42">
        <f t="shared" si="29"/>
        <v>0</v>
      </c>
      <c r="K305" s="42">
        <f t="shared" si="29"/>
        <v>391.15090909090907</v>
      </c>
      <c r="L305" s="42">
        <f t="shared" si="29"/>
        <v>136.20363636363641</v>
      </c>
      <c r="M305" s="42">
        <f t="shared" si="29"/>
        <v>519.08454545454549</v>
      </c>
      <c r="N305" s="42">
        <f t="shared" si="29"/>
        <v>10.633636363636365</v>
      </c>
      <c r="O305" s="42">
        <f t="shared" si="29"/>
        <v>97.334545454545491</v>
      </c>
      <c r="P305" s="42">
        <f t="shared" si="29"/>
        <v>4.0549999999999988</v>
      </c>
      <c r="Q305" s="42">
        <f t="shared" si="29"/>
        <v>0.4</v>
      </c>
      <c r="R305" s="42">
        <f t="shared" si="29"/>
        <v>22.903636363636366</v>
      </c>
    </row>
    <row r="306" spans="1:18" ht="18" customHeight="1">
      <c r="A306" s="43"/>
      <c r="B306" s="43"/>
      <c r="C306" s="43"/>
      <c r="D306" s="43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</row>
    <row r="307" spans="1:18" ht="18" customHeight="1">
      <c r="A307" s="43"/>
      <c r="B307" s="43"/>
      <c r="C307" s="43"/>
      <c r="D307" s="43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</row>
    <row r="308" spans="1:18" ht="18" customHeight="1">
      <c r="A308" s="43"/>
      <c r="B308" s="43"/>
      <c r="C308" s="43"/>
      <c r="D308" s="43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</row>
    <row r="309" spans="1:18" ht="18" customHeight="1">
      <c r="A309" s="43"/>
      <c r="B309" s="43"/>
      <c r="C309" s="4" t="s">
        <v>135</v>
      </c>
      <c r="D309" s="43"/>
      <c r="E309" s="82">
        <f>E18+E48+E79+E110+E141+E171+E202+E232+E263+E294</f>
        <v>694.00000000000011</v>
      </c>
      <c r="F309" s="46"/>
      <c r="G309" s="46"/>
      <c r="H309" s="46"/>
      <c r="I309" s="46"/>
      <c r="J309" s="47"/>
      <c r="K309" s="46"/>
      <c r="L309" s="46"/>
      <c r="M309" s="46"/>
      <c r="N309" s="46"/>
      <c r="O309" s="46"/>
      <c r="P309" s="46"/>
      <c r="Q309" s="46"/>
      <c r="R309" s="46"/>
    </row>
    <row r="310" spans="1:18" ht="18" customHeight="1">
      <c r="A310" s="43"/>
      <c r="B310" s="43"/>
      <c r="C310" s="4" t="s">
        <v>136</v>
      </c>
      <c r="D310" s="43"/>
      <c r="E310" s="44">
        <f>E309/10</f>
        <v>69.400000000000006</v>
      </c>
      <c r="F310" s="46"/>
      <c r="G310" s="46"/>
      <c r="H310" s="46"/>
      <c r="I310" s="46"/>
      <c r="J310" s="47"/>
      <c r="K310" s="46"/>
      <c r="L310" s="46"/>
      <c r="M310" s="46"/>
      <c r="N310" s="46"/>
      <c r="O310" s="46"/>
      <c r="P310" s="46"/>
      <c r="Q310" s="46"/>
      <c r="R310" s="46"/>
    </row>
    <row r="311" spans="1:18" ht="18" customHeight="1">
      <c r="A311" s="43"/>
      <c r="B311" s="43"/>
      <c r="C311" s="4" t="s">
        <v>137</v>
      </c>
      <c r="D311" s="43"/>
      <c r="E311" s="82"/>
      <c r="F311" s="82">
        <f>E28+E59+E90+E121+E151+E182+E212+E243+E274+E304</f>
        <v>951.08000000000015</v>
      </c>
      <c r="G311" s="46"/>
      <c r="H311" s="46"/>
      <c r="I311" s="46"/>
      <c r="J311" s="47"/>
      <c r="K311" s="46"/>
      <c r="L311" s="46"/>
      <c r="M311" s="46"/>
      <c r="N311" s="46"/>
      <c r="O311" s="46"/>
      <c r="P311" s="46"/>
      <c r="Q311" s="46"/>
      <c r="R311" s="46"/>
    </row>
    <row r="312" spans="1:18">
      <c r="A312" s="43"/>
      <c r="B312" s="43"/>
      <c r="C312" s="4" t="s">
        <v>136</v>
      </c>
      <c r="D312" s="43"/>
      <c r="E312" s="82"/>
      <c r="F312" s="82">
        <f>F311/10</f>
        <v>95.108000000000018</v>
      </c>
      <c r="G312" s="46"/>
      <c r="H312" s="46"/>
      <c r="I312" s="46"/>
      <c r="J312" s="47"/>
      <c r="K312" s="46"/>
      <c r="L312" s="46"/>
      <c r="M312" s="46"/>
      <c r="N312" s="46"/>
      <c r="O312" s="46"/>
      <c r="P312" s="46"/>
      <c r="Q312" s="46"/>
      <c r="R312" s="46"/>
    </row>
    <row r="313" spans="1:18">
      <c r="C313" s="47"/>
      <c r="D313" s="45"/>
      <c r="E313" s="45"/>
      <c r="F313" s="83"/>
    </row>
    <row r="314" spans="1:18">
      <c r="F314" s="83"/>
    </row>
    <row r="317" spans="1:18">
      <c r="C317" s="47" t="s">
        <v>138</v>
      </c>
      <c r="D317" s="45"/>
      <c r="E317" s="45"/>
      <c r="F317" s="84" t="s">
        <v>139</v>
      </c>
      <c r="G317" s="85" t="s">
        <v>140</v>
      </c>
      <c r="H317" s="85" t="s">
        <v>141</v>
      </c>
      <c r="I317" s="85" t="s">
        <v>142</v>
      </c>
    </row>
    <row r="318" spans="1:18">
      <c r="C318" s="47" t="s">
        <v>143</v>
      </c>
      <c r="D318" s="45"/>
      <c r="E318" s="45"/>
      <c r="F318" s="84">
        <v>46.05</v>
      </c>
      <c r="G318" s="84">
        <v>50.1</v>
      </c>
      <c r="H318" s="84">
        <v>198.6</v>
      </c>
      <c r="I318" s="84">
        <v>1439.84</v>
      </c>
    </row>
  </sheetData>
  <mergeCells count="372">
    <mergeCell ref="K251:R251"/>
    <mergeCell ref="A252:R252"/>
    <mergeCell ref="A253:R253"/>
    <mergeCell ref="A254:R254"/>
    <mergeCell ref="A255:R255"/>
    <mergeCell ref="A256:R256"/>
    <mergeCell ref="O257:R257"/>
    <mergeCell ref="E257:E258"/>
    <mergeCell ref="K248:T248"/>
    <mergeCell ref="K249:T249"/>
    <mergeCell ref="K250:R250"/>
    <mergeCell ref="A257:A258"/>
    <mergeCell ref="B257:B258"/>
    <mergeCell ref="C257:C258"/>
    <mergeCell ref="D257:D258"/>
    <mergeCell ref="E265:E266"/>
    <mergeCell ref="F265:F266"/>
    <mergeCell ref="G265:G266"/>
    <mergeCell ref="H265:H266"/>
    <mergeCell ref="O265:R265"/>
    <mergeCell ref="A264:R264"/>
    <mergeCell ref="D265:D266"/>
    <mergeCell ref="A263:C263"/>
    <mergeCell ref="I265:I266"/>
    <mergeCell ref="A217:C217"/>
    <mergeCell ref="A218:C218"/>
    <mergeCell ref="A219:C219"/>
    <mergeCell ref="A251:C251"/>
    <mergeCell ref="A248:C248"/>
    <mergeCell ref="A249:C249"/>
    <mergeCell ref="A250:C250"/>
    <mergeCell ref="A244:D244"/>
    <mergeCell ref="A243:C243"/>
    <mergeCell ref="A284:R284"/>
    <mergeCell ref="A283:R283"/>
    <mergeCell ref="A282:C282"/>
    <mergeCell ref="K282:R282"/>
    <mergeCell ref="A279:C279"/>
    <mergeCell ref="K279:T279"/>
    <mergeCell ref="K280:T280"/>
    <mergeCell ref="K281:R281"/>
    <mergeCell ref="A280:C280"/>
    <mergeCell ref="A281:C281"/>
    <mergeCell ref="O288:R288"/>
    <mergeCell ref="A287:R287"/>
    <mergeCell ref="H288:H289"/>
    <mergeCell ref="G288:G289"/>
    <mergeCell ref="I288:I289"/>
    <mergeCell ref="F288:F289"/>
    <mergeCell ref="E288:E289"/>
    <mergeCell ref="A286:R286"/>
    <mergeCell ref="A285:R285"/>
    <mergeCell ref="A275:D275"/>
    <mergeCell ref="A274:C274"/>
    <mergeCell ref="H226:H227"/>
    <mergeCell ref="I226:I227"/>
    <mergeCell ref="O226:R226"/>
    <mergeCell ref="A232:C232"/>
    <mergeCell ref="A233:R233"/>
    <mergeCell ref="O234:R234"/>
    <mergeCell ref="H234:H235"/>
    <mergeCell ref="D234:D235"/>
    <mergeCell ref="C234:C235"/>
    <mergeCell ref="A234:A235"/>
    <mergeCell ref="B234:B235"/>
    <mergeCell ref="F234:F235"/>
    <mergeCell ref="G234:G235"/>
    <mergeCell ref="E234:E235"/>
    <mergeCell ref="I234:I235"/>
    <mergeCell ref="I257:I258"/>
    <mergeCell ref="H257:H258"/>
    <mergeCell ref="F257:F258"/>
    <mergeCell ref="G257:G258"/>
    <mergeCell ref="A265:A266"/>
    <mergeCell ref="B265:B266"/>
    <mergeCell ref="C265:C266"/>
    <mergeCell ref="A305:D305"/>
    <mergeCell ref="D296:D297"/>
    <mergeCell ref="D288:D289"/>
    <mergeCell ref="A304:C304"/>
    <mergeCell ref="A296:A297"/>
    <mergeCell ref="C296:C297"/>
    <mergeCell ref="B296:B297"/>
    <mergeCell ref="A294:C294"/>
    <mergeCell ref="C288:C289"/>
    <mergeCell ref="A288:A289"/>
    <mergeCell ref="B288:B289"/>
    <mergeCell ref="K217:T217"/>
    <mergeCell ref="K218:T218"/>
    <mergeCell ref="K219:R219"/>
    <mergeCell ref="K220:R220"/>
    <mergeCell ref="A295:R295"/>
    <mergeCell ref="E296:E297"/>
    <mergeCell ref="F296:F297"/>
    <mergeCell ref="G296:G297"/>
    <mergeCell ref="H296:H297"/>
    <mergeCell ref="I296:I297"/>
    <mergeCell ref="O296:R296"/>
    <mergeCell ref="A220:C220"/>
    <mergeCell ref="A221:R221"/>
    <mergeCell ref="A222:R222"/>
    <mergeCell ref="A223:R223"/>
    <mergeCell ref="A224:R224"/>
    <mergeCell ref="A225:R225"/>
    <mergeCell ref="A226:A227"/>
    <mergeCell ref="B226:B227"/>
    <mergeCell ref="C226:C227"/>
    <mergeCell ref="D226:D227"/>
    <mergeCell ref="E226:E227"/>
    <mergeCell ref="F226:F227"/>
    <mergeCell ref="G226:G227"/>
    <mergeCell ref="A202:C202"/>
    <mergeCell ref="A212:C212"/>
    <mergeCell ref="A213:D213"/>
    <mergeCell ref="A203:R203"/>
    <mergeCell ref="O204:R204"/>
    <mergeCell ref="A204:A205"/>
    <mergeCell ref="B204:B205"/>
    <mergeCell ref="C204:C205"/>
    <mergeCell ref="D204:D205"/>
    <mergeCell ref="I204:I205"/>
    <mergeCell ref="H204:H205"/>
    <mergeCell ref="G204:G205"/>
    <mergeCell ref="F204:F205"/>
    <mergeCell ref="E204:E205"/>
    <mergeCell ref="O196:R196"/>
    <mergeCell ref="G196:G197"/>
    <mergeCell ref="H196:H197"/>
    <mergeCell ref="I196:I197"/>
    <mergeCell ref="F196:F197"/>
    <mergeCell ref="E196:E197"/>
    <mergeCell ref="A182:C182"/>
    <mergeCell ref="A183:D183"/>
    <mergeCell ref="A187:C187"/>
    <mergeCell ref="A188:C188"/>
    <mergeCell ref="A189:C189"/>
    <mergeCell ref="A190:C190"/>
    <mergeCell ref="B196:B197"/>
    <mergeCell ref="A196:A197"/>
    <mergeCell ref="C196:C197"/>
    <mergeCell ref="D196:D197"/>
    <mergeCell ref="K187:T187"/>
    <mergeCell ref="K188:T188"/>
    <mergeCell ref="K189:R189"/>
    <mergeCell ref="K190:R190"/>
    <mergeCell ref="A191:R191"/>
    <mergeCell ref="A192:R192"/>
    <mergeCell ref="A193:R193"/>
    <mergeCell ref="A194:R194"/>
    <mergeCell ref="A195:R195"/>
    <mergeCell ref="A171:C171"/>
    <mergeCell ref="A172:R172"/>
    <mergeCell ref="O173:R173"/>
    <mergeCell ref="A173:A174"/>
    <mergeCell ref="B173:B174"/>
    <mergeCell ref="C173:C174"/>
    <mergeCell ref="D173:D174"/>
    <mergeCell ref="E173:E174"/>
    <mergeCell ref="F173:F174"/>
    <mergeCell ref="G173:G174"/>
    <mergeCell ref="I173:I174"/>
    <mergeCell ref="H173:H174"/>
    <mergeCell ref="A160:R160"/>
    <mergeCell ref="A159:C159"/>
    <mergeCell ref="A161:R161"/>
    <mergeCell ref="A162:R162"/>
    <mergeCell ref="A163:R163"/>
    <mergeCell ref="A164:R164"/>
    <mergeCell ref="O165:R165"/>
    <mergeCell ref="I165:I166"/>
    <mergeCell ref="H165:H166"/>
    <mergeCell ref="G165:G166"/>
    <mergeCell ref="F165:F166"/>
    <mergeCell ref="E165:E166"/>
    <mergeCell ref="D165:D166"/>
    <mergeCell ref="C165:C166"/>
    <mergeCell ref="B165:B166"/>
    <mergeCell ref="A165:A166"/>
    <mergeCell ref="A152:D152"/>
    <mergeCell ref="A151:C151"/>
    <mergeCell ref="A156:C156"/>
    <mergeCell ref="A157:C157"/>
    <mergeCell ref="A158:C158"/>
    <mergeCell ref="K156:T156"/>
    <mergeCell ref="K157:T157"/>
    <mergeCell ref="K158:R158"/>
    <mergeCell ref="K159:R159"/>
    <mergeCell ref="A131:R131"/>
    <mergeCell ref="A130:R130"/>
    <mergeCell ref="I143:I144"/>
    <mergeCell ref="H143:H144"/>
    <mergeCell ref="G143:G144"/>
    <mergeCell ref="F143:F144"/>
    <mergeCell ref="E143:E144"/>
    <mergeCell ref="D143:D144"/>
    <mergeCell ref="C143:C144"/>
    <mergeCell ref="B143:B144"/>
    <mergeCell ref="A143:A144"/>
    <mergeCell ref="A142:R142"/>
    <mergeCell ref="O143:R143"/>
    <mergeCell ref="A121:C121"/>
    <mergeCell ref="A122:D122"/>
    <mergeCell ref="A126:C126"/>
    <mergeCell ref="A127:C127"/>
    <mergeCell ref="A128:C128"/>
    <mergeCell ref="A129:C129"/>
    <mergeCell ref="B135:B136"/>
    <mergeCell ref="A141:C141"/>
    <mergeCell ref="I126:R126"/>
    <mergeCell ref="I127:R127"/>
    <mergeCell ref="H128:R128"/>
    <mergeCell ref="H129:R129"/>
    <mergeCell ref="A135:A136"/>
    <mergeCell ref="C135:C136"/>
    <mergeCell ref="D135:D136"/>
    <mergeCell ref="E135:E136"/>
    <mergeCell ref="F135:F136"/>
    <mergeCell ref="G135:G136"/>
    <mergeCell ref="A134:R134"/>
    <mergeCell ref="A133:R133"/>
    <mergeCell ref="H135:H136"/>
    <mergeCell ref="I135:I136"/>
    <mergeCell ref="O135:R135"/>
    <mergeCell ref="A132:R132"/>
    <mergeCell ref="I112:I113"/>
    <mergeCell ref="H112:H113"/>
    <mergeCell ref="G112:G113"/>
    <mergeCell ref="F112:F113"/>
    <mergeCell ref="E112:E113"/>
    <mergeCell ref="A110:C110"/>
    <mergeCell ref="B112:B113"/>
    <mergeCell ref="D112:D113"/>
    <mergeCell ref="A112:A113"/>
    <mergeCell ref="C112:C113"/>
    <mergeCell ref="A111:R111"/>
    <mergeCell ref="O112:R112"/>
    <mergeCell ref="O104:R104"/>
    <mergeCell ref="F104:F105"/>
    <mergeCell ref="C104:C105"/>
    <mergeCell ref="A104:A105"/>
    <mergeCell ref="D104:D105"/>
    <mergeCell ref="G104:G105"/>
    <mergeCell ref="H104:H105"/>
    <mergeCell ref="E104:E105"/>
    <mergeCell ref="B104:B105"/>
    <mergeCell ref="I104:I105"/>
    <mergeCell ref="A97:C97"/>
    <mergeCell ref="F97:R97"/>
    <mergeCell ref="A98:C98"/>
    <mergeCell ref="H98:R98"/>
    <mergeCell ref="A99:R99"/>
    <mergeCell ref="A100:R100"/>
    <mergeCell ref="A101:R101"/>
    <mergeCell ref="A102:R102"/>
    <mergeCell ref="A103:R103"/>
    <mergeCell ref="E81:E82"/>
    <mergeCell ref="F81:F82"/>
    <mergeCell ref="G81:G82"/>
    <mergeCell ref="H81:H82"/>
    <mergeCell ref="I81:I82"/>
    <mergeCell ref="A80:R80"/>
    <mergeCell ref="O81:R81"/>
    <mergeCell ref="A95:C95"/>
    <mergeCell ref="A96:C96"/>
    <mergeCell ref="K95:R95"/>
    <mergeCell ref="I96:R96"/>
    <mergeCell ref="A59:C59"/>
    <mergeCell ref="A60:D60"/>
    <mergeCell ref="A64:C64"/>
    <mergeCell ref="A65:C65"/>
    <mergeCell ref="A90:C90"/>
    <mergeCell ref="A91:D91"/>
    <mergeCell ref="A79:C79"/>
    <mergeCell ref="A81:A82"/>
    <mergeCell ref="B81:B82"/>
    <mergeCell ref="C81:C82"/>
    <mergeCell ref="D81:D82"/>
    <mergeCell ref="A73:A74"/>
    <mergeCell ref="A71:R71"/>
    <mergeCell ref="A72:R72"/>
    <mergeCell ref="O73:R73"/>
    <mergeCell ref="F73:F74"/>
    <mergeCell ref="E73:E74"/>
    <mergeCell ref="C73:C74"/>
    <mergeCell ref="H73:H74"/>
    <mergeCell ref="I73:I74"/>
    <mergeCell ref="D73:D74"/>
    <mergeCell ref="G73:G74"/>
    <mergeCell ref="B73:B74"/>
    <mergeCell ref="K64:R64"/>
    <mergeCell ref="K65:R65"/>
    <mergeCell ref="I66:R66"/>
    <mergeCell ref="I67:R67"/>
    <mergeCell ref="A66:C66"/>
    <mergeCell ref="A67:C67"/>
    <mergeCell ref="A68:R68"/>
    <mergeCell ref="A69:R69"/>
    <mergeCell ref="A70:R70"/>
    <mergeCell ref="A48:C48"/>
    <mergeCell ref="A49:R49"/>
    <mergeCell ref="O50:R50"/>
    <mergeCell ref="I50:I51"/>
    <mergeCell ref="A50:A51"/>
    <mergeCell ref="B50:B51"/>
    <mergeCell ref="C50:C51"/>
    <mergeCell ref="D50:D51"/>
    <mergeCell ref="E50:E51"/>
    <mergeCell ref="G50:G51"/>
    <mergeCell ref="H50:H51"/>
    <mergeCell ref="F50:F51"/>
    <mergeCell ref="H42:H43"/>
    <mergeCell ref="I42:I43"/>
    <mergeCell ref="I33:R33"/>
    <mergeCell ref="A33:C33"/>
    <mergeCell ref="A34:C34"/>
    <mergeCell ref="G34:R34"/>
    <mergeCell ref="A35:C35"/>
    <mergeCell ref="I35:R35"/>
    <mergeCell ref="A36:C36"/>
    <mergeCell ref="I36:R36"/>
    <mergeCell ref="A37:R37"/>
    <mergeCell ref="A38:R38"/>
    <mergeCell ref="A39:R39"/>
    <mergeCell ref="A40:R40"/>
    <mergeCell ref="A41:R41"/>
    <mergeCell ref="O42:R42"/>
    <mergeCell ref="A28:C28"/>
    <mergeCell ref="A29:D29"/>
    <mergeCell ref="B42:B43"/>
    <mergeCell ref="A42:A43"/>
    <mergeCell ref="C42:C43"/>
    <mergeCell ref="D42:D43"/>
    <mergeCell ref="E42:E43"/>
    <mergeCell ref="F42:F43"/>
    <mergeCell ref="G42:G43"/>
    <mergeCell ref="A18:C18"/>
    <mergeCell ref="A19:R19"/>
    <mergeCell ref="A20:A21"/>
    <mergeCell ref="B20:B21"/>
    <mergeCell ref="C20:C21"/>
    <mergeCell ref="D20:D21"/>
    <mergeCell ref="E20:E21"/>
    <mergeCell ref="F20:F21"/>
    <mergeCell ref="H20:H21"/>
    <mergeCell ref="I20:I21"/>
    <mergeCell ref="G20:G21"/>
    <mergeCell ref="O20:R20"/>
    <mergeCell ref="H11:H12"/>
    <mergeCell ref="I11:I12"/>
    <mergeCell ref="A1:C1"/>
    <mergeCell ref="A2:C2"/>
    <mergeCell ref="D1:R1"/>
    <mergeCell ref="D2:I2"/>
    <mergeCell ref="K2:R2"/>
    <mergeCell ref="D4:R4"/>
    <mergeCell ref="G5:R5"/>
    <mergeCell ref="D5:F5"/>
    <mergeCell ref="A6:R6"/>
    <mergeCell ref="A7:R7"/>
    <mergeCell ref="A8:R8"/>
    <mergeCell ref="A9:R9"/>
    <mergeCell ref="A10:R10"/>
    <mergeCell ref="O11:R11"/>
    <mergeCell ref="A11:A12"/>
    <mergeCell ref="B11:B12"/>
    <mergeCell ref="A4:C4"/>
    <mergeCell ref="A5:C5"/>
    <mergeCell ref="C11:C12"/>
    <mergeCell ref="D11:D12"/>
    <mergeCell ref="E11:E12"/>
    <mergeCell ref="F11:F12"/>
    <mergeCell ref="G11:G12"/>
  </mergeCells>
  <pageMargins left="0.25" right="0.25" top="0.75" bottom="0.75" header="0.30000001192092901" footer="0.30000001192092901"/>
  <pageSetup paperSize="9" scale="76" orientation="landscape"/>
  <rowBreaks count="10" manualBreakCount="10">
    <brk id="32" max="16383" man="1"/>
    <brk id="63" max="16383" man="1"/>
    <brk id="94" max="16383" man="1"/>
    <brk id="125" max="16383" man="1"/>
    <brk id="155" max="16383" man="1"/>
    <brk id="186" max="16383" man="1"/>
    <brk id="216" max="16383" man="1"/>
    <brk id="247" max="16383" man="1"/>
    <brk id="278" max="16383" man="1"/>
    <brk id="3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3:O9"/>
  <sheetViews>
    <sheetView workbookViewId="0"/>
  </sheetViews>
  <sheetFormatPr defaultColWidth="9.140625" defaultRowHeight="15"/>
  <sheetData>
    <row r="3" spans="2:15">
      <c r="B3">
        <v>183</v>
      </c>
      <c r="C3">
        <v>56.53</v>
      </c>
      <c r="D3">
        <v>51.04</v>
      </c>
      <c r="E3">
        <v>213.18</v>
      </c>
      <c r="F3">
        <v>1573.85</v>
      </c>
      <c r="H3">
        <v>796.74</v>
      </c>
      <c r="I3">
        <v>237.2</v>
      </c>
      <c r="J3">
        <v>1078.8699999999999</v>
      </c>
      <c r="K3">
        <v>21.73</v>
      </c>
      <c r="L3">
        <v>165.74</v>
      </c>
      <c r="M3">
        <v>1.0900000000000001</v>
      </c>
      <c r="N3">
        <v>9.8960000000000008</v>
      </c>
      <c r="O3">
        <v>98.82</v>
      </c>
    </row>
    <row r="5" spans="2:15">
      <c r="B5">
        <v>155.36000000000001</v>
      </c>
      <c r="C5">
        <v>43.95</v>
      </c>
      <c r="D5">
        <v>54.03</v>
      </c>
      <c r="E5">
        <v>204.61</v>
      </c>
      <c r="F5">
        <v>1481.61</v>
      </c>
      <c r="H5">
        <v>655.64</v>
      </c>
      <c r="I5">
        <v>153.6</v>
      </c>
      <c r="J5">
        <v>664.2</v>
      </c>
      <c r="K5">
        <v>13.26</v>
      </c>
      <c r="L5">
        <v>184.1</v>
      </c>
      <c r="M5">
        <v>22.035</v>
      </c>
      <c r="N5">
        <v>2.2799999999999998</v>
      </c>
      <c r="O5">
        <v>74.599999999999994</v>
      </c>
    </row>
    <row r="7" spans="2:15">
      <c r="B7">
        <v>195.61</v>
      </c>
      <c r="C7">
        <v>64.6228571428572</v>
      </c>
      <c r="D7">
        <v>52.221428571428604</v>
      </c>
      <c r="E7">
        <v>232.02857142857101</v>
      </c>
      <c r="F7">
        <v>1657.10142857143</v>
      </c>
      <c r="G7">
        <v>0</v>
      </c>
      <c r="H7">
        <v>723.36</v>
      </c>
      <c r="I7">
        <v>263.58</v>
      </c>
      <c r="J7">
        <v>1239.57142857143</v>
      </c>
      <c r="K7">
        <v>13.1392857142857</v>
      </c>
      <c r="L7">
        <v>80.211428571428598</v>
      </c>
      <c r="M7">
        <v>48.832000000000001</v>
      </c>
      <c r="N7">
        <v>6.5</v>
      </c>
      <c r="O7">
        <v>18.237142857142899</v>
      </c>
    </row>
    <row r="9" spans="2:15">
      <c r="B9">
        <v>152.91999999999999</v>
      </c>
      <c r="C9">
        <v>47.590857142857097</v>
      </c>
      <c r="D9">
        <v>61.757904761904797</v>
      </c>
      <c r="E9">
        <v>223.42780952381</v>
      </c>
      <c r="F9">
        <v>1642.9614285714299</v>
      </c>
      <c r="H9">
        <v>724.92771428571405</v>
      </c>
      <c r="I9">
        <v>152.578380952381</v>
      </c>
      <c r="J9">
        <v>566.50676190476202</v>
      </c>
      <c r="K9">
        <v>10.0645714285714</v>
      </c>
      <c r="L9">
        <v>73.918095238095205</v>
      </c>
      <c r="M9">
        <v>10.397</v>
      </c>
      <c r="N9">
        <v>1.75</v>
      </c>
      <c r="O9">
        <v>84.373809523809499</v>
      </c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2025-03-03T12:58:22Z</dcterms:modified>
</cp:coreProperties>
</file>